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0280" windowHeight="6870"/>
  </bookViews>
  <sheets>
    <sheet name="100" sheetId="1" r:id="rId1"/>
    <sheet name="101" sheetId="2" r:id="rId2"/>
    <sheet name="Sheet3" sheetId="3" r:id="rId3"/>
    <sheet name="計算のベース" sheetId="4" r:id="rId4"/>
    <sheet name="101コピー" sheetId="5" r:id="rId5"/>
  </sheets>
  <calcPr calcId="145621"/>
</workbook>
</file>

<file path=xl/calcChain.xml><?xml version="1.0" encoding="utf-8"?>
<calcChain xmlns="http://schemas.openxmlformats.org/spreadsheetml/2006/main">
  <c r="F30" i="5" l="1"/>
  <c r="E30" i="5"/>
  <c r="P30" i="5" s="1"/>
  <c r="Q30" i="5" s="1"/>
  <c r="F29" i="5"/>
  <c r="E29" i="5"/>
  <c r="P29" i="5" s="1"/>
  <c r="P28" i="5"/>
  <c r="F28" i="5"/>
  <c r="E28" i="5"/>
  <c r="F27" i="5"/>
  <c r="E27" i="5"/>
  <c r="I28" i="5" s="1"/>
  <c r="F26" i="5"/>
  <c r="E26" i="5"/>
  <c r="J27" i="5" s="1"/>
  <c r="P25" i="5"/>
  <c r="J25" i="5"/>
  <c r="F25" i="5"/>
  <c r="E25" i="5"/>
  <c r="F24" i="5"/>
  <c r="E24" i="5"/>
  <c r="P24" i="5" s="1"/>
  <c r="F23" i="5"/>
  <c r="E23" i="5"/>
  <c r="P23" i="5" s="1"/>
  <c r="F22" i="5"/>
  <c r="E22" i="5"/>
  <c r="F21" i="5"/>
  <c r="E21" i="5"/>
  <c r="P21" i="5" s="1"/>
  <c r="F20" i="5"/>
  <c r="E20" i="5"/>
  <c r="P20" i="5" s="1"/>
  <c r="F19" i="5"/>
  <c r="E19" i="5"/>
  <c r="I20" i="5" s="1"/>
  <c r="F18" i="5"/>
  <c r="E18" i="5"/>
  <c r="F17" i="5"/>
  <c r="E17" i="5"/>
  <c r="P17" i="5" s="1"/>
  <c r="F16" i="5"/>
  <c r="E16" i="5"/>
  <c r="P16" i="5" s="1"/>
  <c r="F15" i="5"/>
  <c r="E15" i="5"/>
  <c r="P15" i="5" s="1"/>
  <c r="F14" i="5"/>
  <c r="E14" i="5"/>
  <c r="P14" i="5" s="1"/>
  <c r="R14" i="5" s="1"/>
  <c r="F13" i="5"/>
  <c r="E13" i="5"/>
  <c r="P13" i="5" s="1"/>
  <c r="F12" i="5"/>
  <c r="E12" i="5"/>
  <c r="P12" i="5" s="1"/>
  <c r="F11" i="5"/>
  <c r="E11" i="5"/>
  <c r="F10" i="5"/>
  <c r="H10" i="5" s="1"/>
  <c r="E10" i="5"/>
  <c r="E3" i="5"/>
  <c r="D3" i="5"/>
  <c r="I10" i="5"/>
  <c r="J10" i="5"/>
  <c r="I12" i="5" l="1"/>
  <c r="J19" i="5"/>
  <c r="Q24" i="5"/>
  <c r="J14" i="5"/>
  <c r="J20" i="5"/>
  <c r="K20" i="5" s="1"/>
  <c r="Q16" i="5"/>
  <c r="R16" i="5"/>
  <c r="P11" i="5"/>
  <c r="Q11" i="5" s="1"/>
  <c r="J22" i="5"/>
  <c r="K28" i="5"/>
  <c r="J18" i="5"/>
  <c r="P19" i="5"/>
  <c r="Q19" i="5" s="1"/>
  <c r="J30" i="5"/>
  <c r="J21" i="5"/>
  <c r="I22" i="5"/>
  <c r="J26" i="5"/>
  <c r="P27" i="5"/>
  <c r="Q27" i="5" s="1"/>
  <c r="J15" i="5"/>
  <c r="J17" i="5"/>
  <c r="P22" i="5"/>
  <c r="Q22" i="5" s="1"/>
  <c r="J29" i="5"/>
  <c r="I30" i="5"/>
  <c r="J28" i="5"/>
  <c r="R30" i="5"/>
  <c r="S30" i="5" s="1"/>
  <c r="T30" i="5" s="1"/>
  <c r="J23" i="5"/>
  <c r="I11" i="5"/>
  <c r="I16" i="5"/>
  <c r="J11" i="5"/>
  <c r="I14" i="5"/>
  <c r="K14" i="5" s="1"/>
  <c r="K10" i="5"/>
  <c r="M10" i="5" s="1"/>
  <c r="R11" i="5"/>
  <c r="S11" i="5" s="1"/>
  <c r="T11" i="5" s="1"/>
  <c r="R12" i="5"/>
  <c r="Q12" i="5"/>
  <c r="S12" i="5" s="1"/>
  <c r="T12" i="5" s="1"/>
  <c r="Q15" i="5"/>
  <c r="R15" i="5"/>
  <c r="R23" i="5"/>
  <c r="Q23" i="5"/>
  <c r="Q13" i="5"/>
  <c r="R13" i="5"/>
  <c r="R29" i="5"/>
  <c r="Q29" i="5"/>
  <c r="S29" i="5" s="1"/>
  <c r="T29" i="5" s="1"/>
  <c r="I24" i="5"/>
  <c r="R24" i="5"/>
  <c r="S24" i="5" s="1"/>
  <c r="T24" i="5" s="1"/>
  <c r="Q14" i="5"/>
  <c r="S14" i="5" s="1"/>
  <c r="T14" i="5" s="1"/>
  <c r="I15" i="5"/>
  <c r="J16" i="5"/>
  <c r="I23" i="5"/>
  <c r="J24" i="5"/>
  <c r="I13" i="5"/>
  <c r="Q20" i="5"/>
  <c r="I21" i="5"/>
  <c r="Q28" i="5"/>
  <c r="I29" i="5"/>
  <c r="P10" i="5"/>
  <c r="J13" i="5"/>
  <c r="P18" i="5"/>
  <c r="Q17" i="5" s="1"/>
  <c r="R20" i="5"/>
  <c r="P26" i="5"/>
  <c r="Q25" i="5" s="1"/>
  <c r="R28" i="5"/>
  <c r="J12" i="5"/>
  <c r="K12" i="5" s="1"/>
  <c r="I19" i="5"/>
  <c r="K19" i="5" s="1"/>
  <c r="I27" i="5"/>
  <c r="K27" i="5" s="1"/>
  <c r="I18" i="5"/>
  <c r="I26" i="5"/>
  <c r="K26" i="5" s="1"/>
  <c r="I17" i="5"/>
  <c r="K17" i="5" s="1"/>
  <c r="I25" i="5"/>
  <c r="K25" i="5" s="1"/>
  <c r="E26" i="4"/>
  <c r="D26" i="4"/>
  <c r="C26" i="4"/>
  <c r="E25" i="4"/>
  <c r="D25" i="4"/>
  <c r="C25" i="4"/>
  <c r="E24" i="4"/>
  <c r="D24" i="4"/>
  <c r="C24" i="4"/>
  <c r="E23" i="4"/>
  <c r="D23" i="4"/>
  <c r="C23" i="4"/>
  <c r="E22" i="4"/>
  <c r="D22" i="4"/>
  <c r="C22" i="4"/>
  <c r="E21" i="4"/>
  <c r="D21" i="4"/>
  <c r="C21" i="4"/>
  <c r="E20" i="4"/>
  <c r="D20" i="4"/>
  <c r="C20" i="4"/>
  <c r="E19" i="4"/>
  <c r="D19" i="4"/>
  <c r="C19" i="4"/>
  <c r="E18" i="4"/>
  <c r="D18" i="4"/>
  <c r="C18" i="4"/>
  <c r="E17" i="4"/>
  <c r="D17" i="4"/>
  <c r="C17" i="4"/>
  <c r="E16" i="4"/>
  <c r="D16" i="4"/>
  <c r="C16" i="4"/>
  <c r="E15" i="4"/>
  <c r="D15" i="4"/>
  <c r="C15" i="4"/>
  <c r="E14" i="4"/>
  <c r="D14" i="4"/>
  <c r="C14" i="4"/>
  <c r="E13" i="4"/>
  <c r="D13" i="4"/>
  <c r="C13" i="4"/>
  <c r="E12" i="4"/>
  <c r="D12" i="4"/>
  <c r="C12" i="4"/>
  <c r="J11" i="4"/>
  <c r="I11" i="4"/>
  <c r="G11" i="4"/>
  <c r="E11" i="4"/>
  <c r="D11" i="4"/>
  <c r="C11" i="4"/>
  <c r="E3" i="4"/>
  <c r="D3" i="4"/>
  <c r="F30" i="1"/>
  <c r="E30" i="1"/>
  <c r="P30" i="1" s="1"/>
  <c r="P29" i="1"/>
  <c r="Q29" i="1" s="1"/>
  <c r="J29" i="1"/>
  <c r="I29" i="1"/>
  <c r="K29" i="1" s="1"/>
  <c r="F29" i="1"/>
  <c r="E29" i="1"/>
  <c r="P28" i="1"/>
  <c r="R28" i="1" s="1"/>
  <c r="F28" i="1"/>
  <c r="E28" i="1"/>
  <c r="F27" i="1"/>
  <c r="E27" i="1"/>
  <c r="J28" i="1" s="1"/>
  <c r="F26" i="1"/>
  <c r="E26" i="1"/>
  <c r="I26" i="1" s="1"/>
  <c r="P25" i="1"/>
  <c r="J25" i="1"/>
  <c r="I25" i="1"/>
  <c r="K25" i="1" s="1"/>
  <c r="F25" i="1"/>
  <c r="E25" i="1"/>
  <c r="P24" i="1"/>
  <c r="Q24" i="1" s="1"/>
  <c r="F24" i="1"/>
  <c r="E24" i="1"/>
  <c r="F23" i="1"/>
  <c r="E23" i="1"/>
  <c r="J24" i="1" s="1"/>
  <c r="F22" i="1"/>
  <c r="E22" i="1"/>
  <c r="J23" i="1" s="1"/>
  <c r="P21" i="1"/>
  <c r="J21" i="1"/>
  <c r="I21" i="1"/>
  <c r="K21" i="1" s="1"/>
  <c r="F21" i="1"/>
  <c r="E21" i="1"/>
  <c r="P20" i="1"/>
  <c r="Q20" i="1" s="1"/>
  <c r="F20" i="1"/>
  <c r="E20" i="1"/>
  <c r="F19" i="1"/>
  <c r="E19" i="1"/>
  <c r="J20" i="1" s="1"/>
  <c r="F18" i="1"/>
  <c r="E18" i="1"/>
  <c r="J19" i="1" s="1"/>
  <c r="P17" i="1"/>
  <c r="J17" i="1"/>
  <c r="I17" i="1"/>
  <c r="K17" i="1" s="1"/>
  <c r="F17" i="1"/>
  <c r="E17" i="1"/>
  <c r="P16" i="1"/>
  <c r="R16" i="1" s="1"/>
  <c r="F16" i="1"/>
  <c r="E16" i="1"/>
  <c r="F15" i="1"/>
  <c r="E15" i="1"/>
  <c r="J16" i="1" s="1"/>
  <c r="F14" i="1"/>
  <c r="E14" i="1"/>
  <c r="J15" i="1" s="1"/>
  <c r="P13" i="1"/>
  <c r="J13" i="1"/>
  <c r="I13" i="1"/>
  <c r="K13" i="1" s="1"/>
  <c r="F13" i="1"/>
  <c r="E13" i="1"/>
  <c r="P12" i="1"/>
  <c r="R12" i="1" s="1"/>
  <c r="F12" i="1"/>
  <c r="E12" i="1"/>
  <c r="F11" i="1"/>
  <c r="E11" i="1"/>
  <c r="J12" i="1" s="1"/>
  <c r="F10" i="1"/>
  <c r="H10" i="1" s="1"/>
  <c r="E10" i="1"/>
  <c r="J11" i="1" s="1"/>
  <c r="E3" i="1"/>
  <c r="D3" i="1"/>
  <c r="I10" i="1"/>
  <c r="J10" i="1"/>
  <c r="K13" i="5" l="1"/>
  <c r="K11" i="5"/>
  <c r="K21" i="5"/>
  <c r="R27" i="5"/>
  <c r="S27" i="5" s="1"/>
  <c r="T27" i="5" s="1"/>
  <c r="S29" i="1"/>
  <c r="T29" i="1" s="1"/>
  <c r="R30" i="1"/>
  <c r="Q30" i="1"/>
  <c r="S30" i="1" s="1"/>
  <c r="T30" i="1" s="1"/>
  <c r="Q17" i="1"/>
  <c r="S17" i="1" s="1"/>
  <c r="T17" i="1" s="1"/>
  <c r="R25" i="1"/>
  <c r="Q12" i="1"/>
  <c r="S12" i="1" s="1"/>
  <c r="T12" i="1" s="1"/>
  <c r="Q28" i="1"/>
  <c r="S28" i="1" s="1"/>
  <c r="T28" i="1" s="1"/>
  <c r="I30" i="1"/>
  <c r="J14" i="1"/>
  <c r="J18" i="1"/>
  <c r="R20" i="1"/>
  <c r="S20" i="1" s="1"/>
  <c r="T20" i="1" s="1"/>
  <c r="J22" i="1"/>
  <c r="R24" i="1"/>
  <c r="S24" i="1" s="1"/>
  <c r="T24" i="1" s="1"/>
  <c r="I11" i="1"/>
  <c r="K11" i="1" s="1"/>
  <c r="Q13" i="1"/>
  <c r="I15" i="1"/>
  <c r="K15" i="1" s="1"/>
  <c r="R17" i="1"/>
  <c r="P22" i="1"/>
  <c r="Q21" i="1" s="1"/>
  <c r="P26" i="1"/>
  <c r="J27" i="1"/>
  <c r="R29" i="1"/>
  <c r="I12" i="1"/>
  <c r="K12" i="1" s="1"/>
  <c r="I16" i="1"/>
  <c r="K16" i="1" s="1"/>
  <c r="I20" i="1"/>
  <c r="K20" i="1" s="1"/>
  <c r="I24" i="1"/>
  <c r="K24" i="1" s="1"/>
  <c r="I28" i="1"/>
  <c r="K28" i="1" s="1"/>
  <c r="P11" i="1"/>
  <c r="P15" i="1"/>
  <c r="P19" i="1"/>
  <c r="P23" i="1"/>
  <c r="P27" i="1"/>
  <c r="I14" i="1"/>
  <c r="K14" i="1" s="1"/>
  <c r="Q16" i="1"/>
  <c r="S16" i="1" s="1"/>
  <c r="T16" i="1" s="1"/>
  <c r="I18" i="1"/>
  <c r="K18" i="1" s="1"/>
  <c r="I22" i="1"/>
  <c r="K22" i="1" s="1"/>
  <c r="J30" i="1"/>
  <c r="J26" i="1"/>
  <c r="K26" i="1" s="1"/>
  <c r="I19" i="1"/>
  <c r="K19" i="1" s="1"/>
  <c r="I23" i="1"/>
  <c r="K23" i="1" s="1"/>
  <c r="Q25" i="1"/>
  <c r="I27" i="1"/>
  <c r="K27" i="1" s="1"/>
  <c r="P10" i="1"/>
  <c r="P14" i="1"/>
  <c r="R13" i="1" s="1"/>
  <c r="P18" i="1"/>
  <c r="K23" i="5"/>
  <c r="K15" i="5"/>
  <c r="S23" i="5"/>
  <c r="T23" i="5" s="1"/>
  <c r="K22" i="5"/>
  <c r="K24" i="5"/>
  <c r="K30" i="5"/>
  <c r="R22" i="5"/>
  <c r="S22" i="5" s="1"/>
  <c r="T22" i="5" s="1"/>
  <c r="K16" i="5"/>
  <c r="R21" i="5"/>
  <c r="K18" i="5"/>
  <c r="K29" i="5"/>
  <c r="Q21" i="5"/>
  <c r="S21" i="5" s="1"/>
  <c r="T21" i="5" s="1"/>
  <c r="R19" i="5"/>
  <c r="S19" i="5" s="1"/>
  <c r="T19" i="5" s="1"/>
  <c r="S16" i="5"/>
  <c r="T16" i="5" s="1"/>
  <c r="L10" i="5"/>
  <c r="N10" i="5" s="1"/>
  <c r="G11" i="5" s="1"/>
  <c r="R17" i="5"/>
  <c r="S17" i="5" s="1"/>
  <c r="T17" i="5" s="1"/>
  <c r="R10" i="5"/>
  <c r="Q10" i="5"/>
  <c r="S28" i="5"/>
  <c r="T28" i="5" s="1"/>
  <c r="S13" i="5"/>
  <c r="T13" i="5" s="1"/>
  <c r="R18" i="5"/>
  <c r="Q18" i="5"/>
  <c r="S15" i="5"/>
  <c r="T15" i="5" s="1"/>
  <c r="R26" i="5"/>
  <c r="Q26" i="5"/>
  <c r="S20" i="5"/>
  <c r="T20" i="5" s="1"/>
  <c r="B6" i="5" s="1"/>
  <c r="R25" i="5"/>
  <c r="S25" i="5" s="1"/>
  <c r="T25" i="5" s="1"/>
  <c r="K11" i="4"/>
  <c r="F12" i="4" s="1"/>
  <c r="G12" i="4" s="1"/>
  <c r="I12" i="4" s="1"/>
  <c r="J12" i="4"/>
  <c r="K10" i="1"/>
  <c r="S21" i="1" l="1"/>
  <c r="T21" i="1" s="1"/>
  <c r="Q27" i="1"/>
  <c r="S27" i="1" s="1"/>
  <c r="T27" i="1" s="1"/>
  <c r="R27" i="1"/>
  <c r="K30" i="1"/>
  <c r="R21" i="1"/>
  <c r="R23" i="1"/>
  <c r="Q23" i="1"/>
  <c r="S23" i="1" s="1"/>
  <c r="T23" i="1" s="1"/>
  <c r="S13" i="1"/>
  <c r="T13" i="1" s="1"/>
  <c r="R10" i="1"/>
  <c r="Q10" i="1"/>
  <c r="S10" i="1" s="1"/>
  <c r="T10" i="1" s="1"/>
  <c r="R15" i="1"/>
  <c r="Q15" i="1"/>
  <c r="S15" i="1" s="1"/>
  <c r="T15" i="1" s="1"/>
  <c r="B6" i="1"/>
  <c r="R22" i="1"/>
  <c r="Q22" i="1"/>
  <c r="S22" i="1" s="1"/>
  <c r="T22" i="1" s="1"/>
  <c r="S25" i="1"/>
  <c r="T25" i="1" s="1"/>
  <c r="R19" i="1"/>
  <c r="Q19" i="1"/>
  <c r="S19" i="1" s="1"/>
  <c r="T19" i="1" s="1"/>
  <c r="R18" i="1"/>
  <c r="Q18" i="1"/>
  <c r="S18" i="1" s="1"/>
  <c r="T18" i="1" s="1"/>
  <c r="R14" i="1"/>
  <c r="Q14" i="1"/>
  <c r="S14" i="1" s="1"/>
  <c r="T14" i="1" s="1"/>
  <c r="Q11" i="1"/>
  <c r="R11" i="1"/>
  <c r="R26" i="1"/>
  <c r="Q26" i="1"/>
  <c r="S26" i="1" s="1"/>
  <c r="T26" i="1" s="1"/>
  <c r="S18" i="5"/>
  <c r="T18" i="5" s="1"/>
  <c r="M11" i="5"/>
  <c r="H11" i="5"/>
  <c r="L11" i="5" s="1"/>
  <c r="S26" i="5"/>
  <c r="T26" i="5" s="1"/>
  <c r="S10" i="5"/>
  <c r="T10" i="5" s="1"/>
  <c r="K12" i="4"/>
  <c r="F13" i="4" s="1"/>
  <c r="M10" i="1"/>
  <c r="L10" i="1"/>
  <c r="S11" i="1" l="1"/>
  <c r="T11" i="1" s="1"/>
  <c r="N11" i="5"/>
  <c r="G12" i="5" s="1"/>
  <c r="H12" i="5"/>
  <c r="L12" i="5" s="1"/>
  <c r="M12" i="5"/>
  <c r="J13" i="4"/>
  <c r="G13" i="4"/>
  <c r="I13" i="4" s="1"/>
  <c r="K13" i="4" s="1"/>
  <c r="F14" i="4" s="1"/>
  <c r="N10" i="1"/>
  <c r="G11" i="1" s="1"/>
  <c r="N12" i="5" l="1"/>
  <c r="G13" i="5" s="1"/>
  <c r="J14" i="4"/>
  <c r="G14" i="4"/>
  <c r="I14" i="4" s="1"/>
  <c r="K14" i="4" s="1"/>
  <c r="F15" i="4" s="1"/>
  <c r="H11" i="1"/>
  <c r="L11" i="1" s="1"/>
  <c r="M11" i="1"/>
  <c r="H13" i="5" l="1"/>
  <c r="L13" i="5" s="1"/>
  <c r="M13" i="5"/>
  <c r="N13" i="5" s="1"/>
  <c r="G14" i="5" s="1"/>
  <c r="G15" i="4"/>
  <c r="I15" i="4" s="1"/>
  <c r="J15" i="4"/>
  <c r="N11" i="1"/>
  <c r="G12" i="1" s="1"/>
  <c r="H14" i="5" l="1"/>
  <c r="L14" i="5" s="1"/>
  <c r="M14" i="5"/>
  <c r="K15" i="4"/>
  <c r="F16" i="4" s="1"/>
  <c r="H12" i="1"/>
  <c r="L12" i="1" s="1"/>
  <c r="M12" i="1"/>
  <c r="N14" i="5" l="1"/>
  <c r="G15" i="5" s="1"/>
  <c r="J16" i="4"/>
  <c r="G16" i="4"/>
  <c r="I16" i="4" s="1"/>
  <c r="K16" i="4" s="1"/>
  <c r="F17" i="4" s="1"/>
  <c r="N12" i="1"/>
  <c r="G13" i="1" s="1"/>
  <c r="H15" i="5" l="1"/>
  <c r="L15" i="5" s="1"/>
  <c r="M15" i="5"/>
  <c r="G17" i="4"/>
  <c r="I17" i="4" s="1"/>
  <c r="J17" i="4"/>
  <c r="H13" i="1"/>
  <c r="L13" i="1" s="1"/>
  <c r="M13" i="1"/>
  <c r="N15" i="5" l="1"/>
  <c r="G16" i="5" s="1"/>
  <c r="K17" i="4"/>
  <c r="F18" i="4" s="1"/>
  <c r="N13" i="1"/>
  <c r="G14" i="1" s="1"/>
  <c r="H16" i="5" l="1"/>
  <c r="L16" i="5" s="1"/>
  <c r="M16" i="5"/>
  <c r="J18" i="4"/>
  <c r="G18" i="4"/>
  <c r="I18" i="4" s="1"/>
  <c r="K18" i="4" s="1"/>
  <c r="F19" i="4" s="1"/>
  <c r="M14" i="1"/>
  <c r="H14" i="1"/>
  <c r="L14" i="1" s="1"/>
  <c r="N16" i="5" l="1"/>
  <c r="G17" i="5" s="1"/>
  <c r="N14" i="1"/>
  <c r="G15" i="1" s="1"/>
  <c r="M15" i="1" s="1"/>
  <c r="J19" i="4"/>
  <c r="G19" i="4"/>
  <c r="I19" i="4" s="1"/>
  <c r="H15" i="1" l="1"/>
  <c r="L15" i="1" s="1"/>
  <c r="N15" i="1" s="1"/>
  <c r="G16" i="1" s="1"/>
  <c r="H17" i="5"/>
  <c r="L17" i="5" s="1"/>
  <c r="M17" i="5"/>
  <c r="K19" i="4"/>
  <c r="F20" i="4" s="1"/>
  <c r="G20" i="4"/>
  <c r="I20" i="4" s="1"/>
  <c r="J20" i="4"/>
  <c r="N17" i="5" l="1"/>
  <c r="G18" i="5" s="1"/>
  <c r="K20" i="4"/>
  <c r="F21" i="4" s="1"/>
  <c r="H16" i="1"/>
  <c r="L16" i="1" s="1"/>
  <c r="M16" i="1"/>
  <c r="H18" i="5" l="1"/>
  <c r="L18" i="5" s="1"/>
  <c r="M18" i="5"/>
  <c r="G21" i="4"/>
  <c r="I21" i="4" s="1"/>
  <c r="J21" i="4"/>
  <c r="N16" i="1"/>
  <c r="G17" i="1" s="1"/>
  <c r="M17" i="1" s="1"/>
  <c r="N18" i="5" l="1"/>
  <c r="G19" i="5" s="1"/>
  <c r="H17" i="1"/>
  <c r="L17" i="1" s="1"/>
  <c r="N17" i="1" s="1"/>
  <c r="G18" i="1" s="1"/>
  <c r="M18" i="1" s="1"/>
  <c r="A6" i="4"/>
  <c r="K21" i="4"/>
  <c r="F22" i="4" s="1"/>
  <c r="H19" i="5" l="1"/>
  <c r="L19" i="5" s="1"/>
  <c r="M19" i="5"/>
  <c r="H18" i="1"/>
  <c r="L18" i="1" s="1"/>
  <c r="N18" i="1" s="1"/>
  <c r="G19" i="1" s="1"/>
  <c r="M19" i="1" s="1"/>
  <c r="G22" i="4"/>
  <c r="I22" i="4" s="1"/>
  <c r="J22" i="4"/>
  <c r="N19" i="5" l="1"/>
  <c r="G20" i="5" s="1"/>
  <c r="H19" i="1"/>
  <c r="L19" i="1" s="1"/>
  <c r="N19" i="1" s="1"/>
  <c r="G20" i="1" s="1"/>
  <c r="K22" i="4"/>
  <c r="F23" i="4" s="1"/>
  <c r="M20" i="5" l="1"/>
  <c r="H20" i="5"/>
  <c r="L20" i="5" s="1"/>
  <c r="H20" i="1"/>
  <c r="L20" i="1" s="1"/>
  <c r="M20" i="1"/>
  <c r="G23" i="4"/>
  <c r="I23" i="4" s="1"/>
  <c r="J23" i="4"/>
  <c r="N20" i="5" l="1"/>
  <c r="G21" i="5" s="1"/>
  <c r="A6" i="5"/>
  <c r="N20" i="1"/>
  <c r="G21" i="1" s="1"/>
  <c r="H21" i="1" s="1"/>
  <c r="L21" i="1" s="1"/>
  <c r="A6" i="1"/>
  <c r="K23" i="4"/>
  <c r="F24" i="4" s="1"/>
  <c r="H21" i="5" l="1"/>
  <c r="L21" i="5" s="1"/>
  <c r="M21" i="5"/>
  <c r="M21" i="1"/>
  <c r="N21" i="1" s="1"/>
  <c r="G22" i="1" s="1"/>
  <c r="G24" i="4"/>
  <c r="I24" i="4" s="1"/>
  <c r="J24" i="4"/>
  <c r="N21" i="5" l="1"/>
  <c r="G22" i="5" s="1"/>
  <c r="H22" i="5" s="1"/>
  <c r="L22" i="5" s="1"/>
  <c r="M22" i="5"/>
  <c r="K24" i="4"/>
  <c r="F25" i="4" s="1"/>
  <c r="M22" i="1"/>
  <c r="H22" i="1"/>
  <c r="L22" i="1" s="1"/>
  <c r="N22" i="5" l="1"/>
  <c r="G23" i="5" s="1"/>
  <c r="N22" i="1"/>
  <c r="G23" i="1" s="1"/>
  <c r="M23" i="1" s="1"/>
  <c r="G25" i="4"/>
  <c r="I25" i="4" s="1"/>
  <c r="J25" i="4"/>
  <c r="M23" i="5" l="1"/>
  <c r="H23" i="5"/>
  <c r="L23" i="5" s="1"/>
  <c r="H23" i="1"/>
  <c r="L23" i="1" s="1"/>
  <c r="N23" i="1" s="1"/>
  <c r="G24" i="1" s="1"/>
  <c r="H24" i="1" s="1"/>
  <c r="L24" i="1" s="1"/>
  <c r="K25" i="4"/>
  <c r="F26" i="4" s="1"/>
  <c r="N23" i="5" l="1"/>
  <c r="G24" i="5" s="1"/>
  <c r="H24" i="5" s="1"/>
  <c r="L24" i="5" s="1"/>
  <c r="M24" i="1"/>
  <c r="N24" i="1" s="1"/>
  <c r="G25" i="1" s="1"/>
  <c r="J26" i="4"/>
  <c r="G26" i="4"/>
  <c r="I26" i="4" s="1"/>
  <c r="M24" i="5" l="1"/>
  <c r="N24" i="5" s="1"/>
  <c r="G25" i="5" s="1"/>
  <c r="H25" i="5" s="1"/>
  <c r="L25" i="5" s="1"/>
  <c r="K26" i="4"/>
  <c r="M25" i="1"/>
  <c r="H25" i="1"/>
  <c r="L25" i="1" s="1"/>
  <c r="M25" i="5" l="1"/>
  <c r="N25" i="5" s="1"/>
  <c r="G26" i="5" s="1"/>
  <c r="H26" i="5" s="1"/>
  <c r="L26" i="5" s="1"/>
  <c r="N25" i="1"/>
  <c r="G26" i="1" s="1"/>
  <c r="M26" i="1" s="1"/>
  <c r="H26" i="1"/>
  <c r="L26" i="1" s="1"/>
  <c r="N26" i="1" l="1"/>
  <c r="G27" i="1" s="1"/>
  <c r="M26" i="5"/>
  <c r="N26" i="5"/>
  <c r="G27" i="5" s="1"/>
  <c r="H27" i="5" s="1"/>
  <c r="L27" i="5" s="1"/>
  <c r="M27" i="5"/>
  <c r="H27" i="1"/>
  <c r="L27" i="1" s="1"/>
  <c r="M27" i="1"/>
  <c r="N27" i="5" l="1"/>
  <c r="G28" i="5" s="1"/>
  <c r="H28" i="5"/>
  <c r="L28" i="5" s="1"/>
  <c r="M28" i="5"/>
  <c r="N27" i="1"/>
  <c r="G28" i="1" s="1"/>
  <c r="N28" i="5" l="1"/>
  <c r="G29" i="5" s="1"/>
  <c r="H29" i="5" s="1"/>
  <c r="L29" i="5" s="1"/>
  <c r="H28" i="1"/>
  <c r="L28" i="1" s="1"/>
  <c r="M28" i="1"/>
  <c r="M29" i="5" l="1"/>
  <c r="N29" i="5" s="1"/>
  <c r="G30" i="5" s="1"/>
  <c r="N28" i="1"/>
  <c r="G29" i="1" s="1"/>
  <c r="H30" i="5" l="1"/>
  <c r="L30" i="5" s="1"/>
  <c r="M30" i="5"/>
  <c r="N30" i="5"/>
  <c r="H29" i="1"/>
  <c r="L29" i="1" s="1"/>
  <c r="M29" i="1"/>
  <c r="N29" i="1" l="1"/>
  <c r="G30" i="1" s="1"/>
  <c r="M30" i="1" l="1"/>
  <c r="H30" i="1"/>
  <c r="L30" i="1" s="1"/>
  <c r="N30" i="1" l="1"/>
</calcChain>
</file>

<file path=xl/sharedStrings.xml><?xml version="1.0" encoding="utf-8"?>
<sst xmlns="http://schemas.openxmlformats.org/spreadsheetml/2006/main" count="137" uniqueCount="39">
  <si>
    <t>基準年月日</t>
  </si>
  <si>
    <t>社員番号</t>
  </si>
  <si>
    <t>氏名</t>
  </si>
  <si>
    <t>入社年月日</t>
  </si>
  <si>
    <t>勤続年数(年月)</t>
    <rPh sb="5" eb="6">
      <t>ネン</t>
    </rPh>
    <phoneticPr fontId="1"/>
  </si>
  <si>
    <t>有給付与数(日)</t>
    <rPh sb="6" eb="7">
      <t>ヒ</t>
    </rPh>
    <phoneticPr fontId="1"/>
  </si>
  <si>
    <t>佐藤</t>
    <rPh sb="0" eb="2">
      <t>サトウ</t>
    </rPh>
    <phoneticPr fontId="1"/>
  </si>
  <si>
    <t>10年1ヶ月</t>
    <rPh sb="2" eb="3">
      <t>ネン</t>
    </rPh>
    <rPh sb="5" eb="6">
      <t>ゲツ</t>
    </rPh>
    <phoneticPr fontId="1"/>
  </si>
  <si>
    <t>有給残(日)</t>
    <rPh sb="0" eb="2">
      <t>ユウキュウ</t>
    </rPh>
    <rPh sb="2" eb="3">
      <t>ザン</t>
    </rPh>
    <rPh sb="4" eb="5">
      <t>ヒ</t>
    </rPh>
    <phoneticPr fontId="1"/>
  </si>
  <si>
    <t>年休残(日)</t>
    <rPh sb="0" eb="2">
      <t>ネンキュウ</t>
    </rPh>
    <rPh sb="2" eb="3">
      <t>ザン</t>
    </rPh>
    <rPh sb="4" eb="5">
      <t>ヒ</t>
    </rPh>
    <phoneticPr fontId="1"/>
  </si>
  <si>
    <t>休暇種別</t>
    <rPh sb="0" eb="2">
      <t>キュウカ</t>
    </rPh>
    <rPh sb="2" eb="4">
      <t>シュベツ</t>
    </rPh>
    <phoneticPr fontId="1"/>
  </si>
  <si>
    <t>取得月日</t>
    <rPh sb="0" eb="2">
      <t>シュトク</t>
    </rPh>
    <rPh sb="2" eb="4">
      <t>ツキヒ</t>
    </rPh>
    <phoneticPr fontId="1"/>
  </si>
  <si>
    <t>一日年休</t>
    <rPh sb="0" eb="2">
      <t>イチニチ</t>
    </rPh>
    <rPh sb="2" eb="4">
      <t>ネンキュウ</t>
    </rPh>
    <phoneticPr fontId="1"/>
  </si>
  <si>
    <t>半日年休</t>
    <rPh sb="0" eb="2">
      <t>ハンニチ</t>
    </rPh>
    <rPh sb="2" eb="4">
      <t>ネンキュウ</t>
    </rPh>
    <phoneticPr fontId="1"/>
  </si>
  <si>
    <t>一日有給</t>
    <rPh sb="0" eb="2">
      <t>イチニチ</t>
    </rPh>
    <rPh sb="2" eb="4">
      <t>ユウキュウ</t>
    </rPh>
    <phoneticPr fontId="1"/>
  </si>
  <si>
    <t>半日有給</t>
    <rPh sb="0" eb="2">
      <t>ハンニチ</t>
    </rPh>
    <rPh sb="2" eb="4">
      <t>ユウキュウ</t>
    </rPh>
    <phoneticPr fontId="1"/>
  </si>
  <si>
    <t>鈴木</t>
    <rPh sb="0" eb="2">
      <t>スズキ</t>
    </rPh>
    <phoneticPr fontId="1"/>
  </si>
  <si>
    <t>消化日数</t>
    <rPh sb="0" eb="2">
      <t>ショウカ</t>
    </rPh>
    <rPh sb="2" eb="4">
      <t>ニッスウ</t>
    </rPh>
    <phoneticPr fontId="1"/>
  </si>
  <si>
    <t>年休</t>
    <rPh sb="0" eb="2">
      <t>ネンキュウ</t>
    </rPh>
    <phoneticPr fontId="1"/>
  </si>
  <si>
    <t>代休の基準日</t>
    <rPh sb="0" eb="2">
      <t>ダイキュウ</t>
    </rPh>
    <rPh sb="3" eb="6">
      <t>キジュンビ</t>
    </rPh>
    <phoneticPr fontId="1"/>
  </si>
  <si>
    <t>年休残</t>
    <rPh sb="0" eb="2">
      <t>ネンキュウ</t>
    </rPh>
    <rPh sb="2" eb="3">
      <t>ザン</t>
    </rPh>
    <phoneticPr fontId="1"/>
  </si>
  <si>
    <t>当期残</t>
    <rPh sb="0" eb="2">
      <t>トウキ</t>
    </rPh>
    <rPh sb="2" eb="3">
      <t>ザン</t>
    </rPh>
    <phoneticPr fontId="1"/>
  </si>
  <si>
    <t>繰越</t>
    <rPh sb="0" eb="2">
      <t>クリコシ</t>
    </rPh>
    <phoneticPr fontId="1"/>
  </si>
  <si>
    <t>付与数</t>
    <rPh sb="0" eb="2">
      <t>フヨ</t>
    </rPh>
    <rPh sb="2" eb="3">
      <t>カズ</t>
    </rPh>
    <phoneticPr fontId="1"/>
  </si>
  <si>
    <t>消化数</t>
    <rPh sb="0" eb="2">
      <t>ショウカ</t>
    </rPh>
    <rPh sb="2" eb="3">
      <t>スウ</t>
    </rPh>
    <phoneticPr fontId="1"/>
  </si>
  <si>
    <t>時効数</t>
    <rPh sb="0" eb="2">
      <t>ジコウ</t>
    </rPh>
    <rPh sb="2" eb="3">
      <t>スウ</t>
    </rPh>
    <phoneticPr fontId="1"/>
  </si>
  <si>
    <t>付与日数</t>
    <rPh sb="0" eb="2">
      <t>フヨ</t>
    </rPh>
    <rPh sb="2" eb="4">
      <t>ニッスウ</t>
    </rPh>
    <phoneticPr fontId="4"/>
  </si>
  <si>
    <t>消化日数</t>
    <rPh sb="0" eb="2">
      <t>ショウカ</t>
    </rPh>
    <rPh sb="2" eb="4">
      <t>ニッスウ</t>
    </rPh>
    <phoneticPr fontId="4"/>
  </si>
  <si>
    <t>期末残高</t>
    <rPh sb="0" eb="2">
      <t>キマツ</t>
    </rPh>
    <rPh sb="2" eb="4">
      <t>ザンダカ</t>
    </rPh>
    <phoneticPr fontId="4"/>
  </si>
  <si>
    <t>保有数</t>
    <rPh sb="0" eb="2">
      <t>ホユウ</t>
    </rPh>
    <rPh sb="2" eb="3">
      <t>カズ</t>
    </rPh>
    <phoneticPr fontId="1"/>
  </si>
  <si>
    <t>経過月数</t>
    <rPh sb="0" eb="2">
      <t>ケイカ</t>
    </rPh>
    <rPh sb="2" eb="4">
      <t>ツキスウ</t>
    </rPh>
    <phoneticPr fontId="1"/>
  </si>
  <si>
    <t>付与日</t>
    <rPh sb="0" eb="2">
      <t>フヨ</t>
    </rPh>
    <rPh sb="2" eb="3">
      <t>ビ</t>
    </rPh>
    <phoneticPr fontId="1"/>
  </si>
  <si>
    <t>有給付与日</t>
    <rPh sb="0" eb="2">
      <t>ユウキュウ</t>
    </rPh>
    <rPh sb="2" eb="4">
      <t>フヨ</t>
    </rPh>
    <rPh sb="4" eb="5">
      <t>ビ</t>
    </rPh>
    <phoneticPr fontId="4"/>
  </si>
  <si>
    <t>経過年数</t>
    <rPh sb="0" eb="2">
      <t>ケイカ</t>
    </rPh>
    <rPh sb="2" eb="4">
      <t>ネンスウ</t>
    </rPh>
    <phoneticPr fontId="1"/>
  </si>
  <si>
    <t>時効数</t>
    <rPh sb="0" eb="2">
      <t>ジコウ</t>
    </rPh>
    <rPh sb="2" eb="3">
      <t>スウ</t>
    </rPh>
    <phoneticPr fontId="4"/>
  </si>
  <si>
    <t>時効後残</t>
    <rPh sb="0" eb="2">
      <t>ジコウ</t>
    </rPh>
    <rPh sb="2" eb="3">
      <t>ゴ</t>
    </rPh>
    <rPh sb="3" eb="4">
      <t>ザン</t>
    </rPh>
    <phoneticPr fontId="4"/>
  </si>
  <si>
    <t>保有数</t>
    <rPh sb="0" eb="2">
      <t>ホユウ</t>
    </rPh>
    <rPh sb="2" eb="3">
      <t>スウ</t>
    </rPh>
    <phoneticPr fontId="4"/>
  </si>
  <si>
    <t>繰越</t>
    <rPh sb="0" eb="2">
      <t>クリコシ</t>
    </rPh>
    <phoneticPr fontId="4"/>
  </si>
  <si>
    <t>AAAAA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</si>
</sst>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;0;"/>
    <numFmt numFmtId="177" formatCode="0.0;0;"/>
    <numFmt numFmtId="178" formatCode="0.0"/>
    <numFmt numFmtId="179" formatCode="0.0;\-0.0;"/>
    <numFmt numFmtId="180" formatCode="0.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4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Fill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0" fontId="0" fillId="0" borderId="0" xfId="0" applyNumberFormat="1">
      <alignment vertical="center"/>
    </xf>
    <xf numFmtId="0" fontId="3" fillId="0" borderId="0" xfId="3">
      <alignment vertical="center"/>
    </xf>
    <xf numFmtId="0" fontId="3" fillId="2" borderId="1" xfId="3" applyFill="1" applyBorder="1" applyAlignment="1">
      <alignment horizontal="center" vertical="center"/>
    </xf>
    <xf numFmtId="0" fontId="3" fillId="0" borderId="1" xfId="3" applyFill="1" applyBorder="1">
      <alignment vertical="center"/>
    </xf>
    <xf numFmtId="0" fontId="3" fillId="4" borderId="1" xfId="3" applyFill="1" applyBorder="1">
      <alignment vertical="center"/>
    </xf>
    <xf numFmtId="0" fontId="0" fillId="3" borderId="1" xfId="0" applyFill="1" applyBorder="1">
      <alignment vertical="center"/>
    </xf>
    <xf numFmtId="178" fontId="0" fillId="3" borderId="1" xfId="0" applyNumberFormat="1" applyFill="1" applyBorder="1">
      <alignment vertical="center"/>
    </xf>
    <xf numFmtId="176" fontId="0" fillId="5" borderId="1" xfId="0" applyNumberFormat="1" applyFill="1" applyBorder="1">
      <alignment vertical="center"/>
    </xf>
    <xf numFmtId="0" fontId="2" fillId="7" borderId="1" xfId="2" applyBorder="1" applyAlignment="1">
      <alignment horizontal="center" vertical="center"/>
    </xf>
    <xf numFmtId="0" fontId="2" fillId="7" borderId="1" xfId="2" applyNumberFormat="1" applyBorder="1" applyAlignment="1">
      <alignment vertical="center"/>
    </xf>
    <xf numFmtId="14" fontId="2" fillId="7" borderId="2" xfId="2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2" fillId="7" borderId="2" xfId="2" applyBorder="1" applyAlignment="1">
      <alignment horizontal="center" vertical="center"/>
    </xf>
    <xf numFmtId="14" fontId="3" fillId="2" borderId="1" xfId="3" applyNumberFormat="1" applyFill="1" applyBorder="1" applyAlignment="1">
      <alignment horizontal="center" vertical="center"/>
    </xf>
    <xf numFmtId="0" fontId="2" fillId="6" borderId="1" xfId="1" applyBorder="1" applyProtection="1">
      <alignment vertical="center"/>
      <protection locked="0"/>
    </xf>
    <xf numFmtId="0" fontId="0" fillId="0" borderId="0" xfId="0" applyFill="1">
      <alignment vertical="center"/>
    </xf>
    <xf numFmtId="180" fontId="0" fillId="3" borderId="1" xfId="0" applyNumberForma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">
    <cellStyle name="20% - アクセント 1" xfId="2" builtinId="30"/>
    <cellStyle name="20% - アクセント 3" xfId="1" builtinId="38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38"/>
  <sheetViews>
    <sheetView tabSelected="1" zoomScale="80" zoomScaleNormal="80" workbookViewId="0">
      <selection activeCell="D37" sqref="D37"/>
    </sheetView>
  </sheetViews>
  <sheetFormatPr defaultRowHeight="13.5" x14ac:dyDescent="0.15"/>
  <cols>
    <col min="1" max="1" width="14.625" customWidth="1"/>
    <col min="2" max="3" width="14.625" bestFit="1" customWidth="1"/>
    <col min="4" max="4" width="14.375" bestFit="1" customWidth="1"/>
    <col min="5" max="5" width="14.75" customWidth="1"/>
    <col min="6" max="6" width="9" bestFit="1" customWidth="1"/>
    <col min="7" max="7" width="10.5" bestFit="1" customWidth="1"/>
    <col min="8" max="8" width="7.125" bestFit="1" customWidth="1"/>
    <col min="9" max="11" width="9" bestFit="1" customWidth="1"/>
    <col min="13" max="13" width="7.125" bestFit="1" customWidth="1"/>
    <col min="15" max="15" width="7.125" bestFit="1" customWidth="1"/>
    <col min="16" max="16" width="13" bestFit="1" customWidth="1"/>
    <col min="17" max="18" width="9" bestFit="1" customWidth="1"/>
    <col min="19" max="19" width="5.25" bestFit="1" customWidth="1"/>
    <col min="20" max="20" width="7.125" bestFit="1" customWidth="1"/>
    <col min="21" max="21" width="5.25" bestFit="1" customWidth="1"/>
  </cols>
  <sheetData>
    <row r="1" spans="1:20" x14ac:dyDescent="0.15">
      <c r="A1" s="5" t="s">
        <v>0</v>
      </c>
      <c r="B1" s="7">
        <v>42024</v>
      </c>
    </row>
    <row r="2" spans="1:20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20" x14ac:dyDescent="0.15">
      <c r="A3" s="4">
        <v>100</v>
      </c>
      <c r="B3" s="4" t="s">
        <v>6</v>
      </c>
      <c r="C3" s="7">
        <v>38037</v>
      </c>
      <c r="D3" s="19" t="str">
        <f>DATEDIF(C3,B1,"Y")&amp;"年"&amp;DATEDIF(C3,B1,"YM")&amp;"ヶ月"</f>
        <v>10年11ヶ月</v>
      </c>
      <c r="E3" s="4">
        <f>VLOOKUP(DATEDIF(C3,B1,"M"),{0,0;6,10;18,11;30,12;42,14;54,16;66,18;78,20},2)</f>
        <v>20</v>
      </c>
      <c r="F3" s="11"/>
      <c r="G3" s="11"/>
      <c r="H3" s="11"/>
    </row>
    <row r="5" spans="1:20" x14ac:dyDescent="0.15">
      <c r="A5" s="3" t="s">
        <v>8</v>
      </c>
      <c r="B5" s="2" t="s">
        <v>9</v>
      </c>
    </row>
    <row r="6" spans="1:20" x14ac:dyDescent="0.15">
      <c r="A6" s="38">
        <f ca="1">VLOOKUP(B1,E10:L30,8)</f>
        <v>37</v>
      </c>
      <c r="B6" s="38">
        <f>VLOOKUP(B1,P10:T30,5)</f>
        <v>2.5</v>
      </c>
    </row>
    <row r="7" spans="1:20" x14ac:dyDescent="0.15">
      <c r="A7" s="38"/>
      <c r="B7" s="38"/>
    </row>
    <row r="8" spans="1:20" x14ac:dyDescent="0.15">
      <c r="I8" t="s">
        <v>17</v>
      </c>
      <c r="Q8" t="s">
        <v>17</v>
      </c>
    </row>
    <row r="9" spans="1:20" x14ac:dyDescent="0.15">
      <c r="A9" s="1" t="s">
        <v>10</v>
      </c>
      <c r="B9" s="1" t="s">
        <v>11</v>
      </c>
      <c r="D9" s="9" t="s">
        <v>30</v>
      </c>
      <c r="E9" s="9" t="s">
        <v>31</v>
      </c>
      <c r="F9" s="9" t="s">
        <v>23</v>
      </c>
      <c r="G9" s="18" t="s">
        <v>22</v>
      </c>
      <c r="H9" s="18" t="s">
        <v>29</v>
      </c>
      <c r="I9" s="6" t="s">
        <v>14</v>
      </c>
      <c r="J9" s="6" t="s">
        <v>15</v>
      </c>
      <c r="K9" s="12" t="s">
        <v>24</v>
      </c>
      <c r="L9" s="25" t="s">
        <v>21</v>
      </c>
      <c r="M9" s="12" t="s">
        <v>25</v>
      </c>
      <c r="N9" s="12" t="s">
        <v>21</v>
      </c>
      <c r="P9" s="4" t="s">
        <v>19</v>
      </c>
      <c r="Q9" s="4" t="s">
        <v>12</v>
      </c>
      <c r="R9" s="4" t="s">
        <v>13</v>
      </c>
      <c r="S9" s="12" t="s">
        <v>18</v>
      </c>
      <c r="T9" s="25" t="s">
        <v>20</v>
      </c>
    </row>
    <row r="10" spans="1:20" x14ac:dyDescent="0.15">
      <c r="A10" s="4" t="s">
        <v>12</v>
      </c>
      <c r="B10" s="14">
        <v>41334</v>
      </c>
      <c r="D10" s="4">
        <v>6</v>
      </c>
      <c r="E10" s="7">
        <f>EDATE($C$3,D10)</f>
        <v>38219</v>
      </c>
      <c r="F10" s="4">
        <f>VLOOKUP(D10,{0,0;6,10;18,11;30,12;42,14;54,16;66,18;78,20},2)</f>
        <v>10</v>
      </c>
      <c r="G10" s="4">
        <v>0</v>
      </c>
      <c r="H10" s="4">
        <f>F10+G10</f>
        <v>10</v>
      </c>
      <c r="I10" s="27">
        <f ca="1">COUNTIFS($A$10:$A$38,"一日有給",$B$10:$B$38,"&gt;="&amp;DATE(yesr($E10)-1,MONTH($E10),DAY($E10)),$B$10:$B$38,"&lt;"&amp;$E10)</f>
        <v>0</v>
      </c>
      <c r="J10" s="27">
        <f ca="1">COUNTIFS($A$10:$A$38,"半日有給",$B$10:$B$38,"&gt;="&amp;DATE(yesr($E10)-1,MONTH($E10),DAY($E10)),$B$10:$B$38,"&lt;"&amp;$E10)</f>
        <v>0</v>
      </c>
      <c r="K10" s="15">
        <f ca="1">I10+J10*0.5</f>
        <v>0</v>
      </c>
      <c r="L10" s="26">
        <f ca="1">H10-K10</f>
        <v>10</v>
      </c>
      <c r="M10" s="16">
        <f ca="1">IF(K10&gt;G10,0,G10-K10)</f>
        <v>0</v>
      </c>
      <c r="N10" s="16">
        <f ca="1">L10-M10</f>
        <v>10</v>
      </c>
      <c r="P10" s="7">
        <f t="shared" ref="P10:P30" si="0">DATE(YEAR($E10),4,1)</f>
        <v>38078</v>
      </c>
      <c r="Q10" s="13">
        <f t="shared" ref="Q10:Q30" si="1">COUNTIFS($A$10:$A$38,"一日年休",$B$10:$B$38,"&gt;="&amp;$P10,$B$10:$B$38,"&lt;"&amp;$P11)</f>
        <v>0</v>
      </c>
      <c r="R10" s="13">
        <f t="shared" ref="R10:R30" si="2">COUNTIFS($A$10:$A$38,"半日年休",$B$10:$B$38,"&gt;="&amp;$P10,$B$10:$B$38,"&lt;"&amp;$P11)</f>
        <v>0</v>
      </c>
      <c r="S10" s="17">
        <f>Q10+R10*0.5</f>
        <v>0</v>
      </c>
      <c r="T10" s="36">
        <f>6-S10</f>
        <v>6</v>
      </c>
    </row>
    <row r="11" spans="1:20" x14ac:dyDescent="0.15">
      <c r="A11" s="4" t="s">
        <v>13</v>
      </c>
      <c r="B11" s="14">
        <v>41353</v>
      </c>
      <c r="D11" s="4">
        <v>18</v>
      </c>
      <c r="E11" s="7">
        <f t="shared" ref="E11:E30" si="3">EDATE($C$3,D11)</f>
        <v>38584</v>
      </c>
      <c r="F11" s="4">
        <f>VLOOKUP(D11,{0,0;6,10;18,11;30,12;42,14;54,16;66,18;78,20},2)</f>
        <v>11</v>
      </c>
      <c r="G11" s="16">
        <f ca="1">N10</f>
        <v>10</v>
      </c>
      <c r="H11" s="4">
        <f t="shared" ref="H11:H30" ca="1" si="4">F11+G11</f>
        <v>21</v>
      </c>
      <c r="I11" s="27">
        <f t="shared" ref="I11:I30" si="5">COUNTIFS($A$10:$A$38,"一日有給",$B$10:$B$38,"&gt;="&amp;$E10,$B$10:$B$38,"&lt;"&amp;$E11)</f>
        <v>0</v>
      </c>
      <c r="J11" s="27">
        <f t="shared" ref="J11:J30" si="6">COUNTIFS($A$10:$A$38,"半日有給",$B$10:$B$38,"&gt;="&amp;$E10,$B$10:$B$38,"&lt;"&amp;$E11)</f>
        <v>0</v>
      </c>
      <c r="K11" s="15">
        <f t="shared" ref="K11:K30" si="7">I11+J11*0.5</f>
        <v>0</v>
      </c>
      <c r="L11" s="26">
        <f t="shared" ref="L11:L30" ca="1" si="8">H11-K11</f>
        <v>21</v>
      </c>
      <c r="M11" s="16">
        <f t="shared" ref="M11:M30" ca="1" si="9">IF(K11&gt;G11,0,G11-K11)</f>
        <v>10</v>
      </c>
      <c r="N11" s="16">
        <f t="shared" ref="N11:N30" ca="1" si="10">L11-M11</f>
        <v>11</v>
      </c>
      <c r="P11" s="7">
        <f t="shared" si="0"/>
        <v>38443</v>
      </c>
      <c r="Q11" s="13">
        <f t="shared" si="1"/>
        <v>0</v>
      </c>
      <c r="R11" s="13">
        <f t="shared" si="2"/>
        <v>0</v>
      </c>
      <c r="S11" s="17">
        <f t="shared" ref="S11:S30" si="11">Q11+R11*0.5</f>
        <v>0</v>
      </c>
      <c r="T11" s="36">
        <f t="shared" ref="T11:T30" si="12">6-S11</f>
        <v>6</v>
      </c>
    </row>
    <row r="12" spans="1:20" x14ac:dyDescent="0.15">
      <c r="A12" s="4" t="s">
        <v>13</v>
      </c>
      <c r="B12" s="14">
        <v>41358</v>
      </c>
      <c r="D12" s="4">
        <v>30</v>
      </c>
      <c r="E12" s="7">
        <f t="shared" si="3"/>
        <v>38949</v>
      </c>
      <c r="F12" s="4">
        <f>VLOOKUP(D12,{0,0;6,10;18,11;30,12;42,14;54,16;66,18;78,20},2)</f>
        <v>12</v>
      </c>
      <c r="G12" s="16">
        <f t="shared" ref="G12:G30" ca="1" si="13">N11</f>
        <v>11</v>
      </c>
      <c r="H12" s="4">
        <f t="shared" ca="1" si="4"/>
        <v>23</v>
      </c>
      <c r="I12" s="27">
        <f t="shared" si="5"/>
        <v>0</v>
      </c>
      <c r="J12" s="27">
        <f t="shared" si="6"/>
        <v>0</v>
      </c>
      <c r="K12" s="15">
        <f t="shared" si="7"/>
        <v>0</v>
      </c>
      <c r="L12" s="26">
        <f t="shared" ca="1" si="8"/>
        <v>23</v>
      </c>
      <c r="M12" s="16">
        <f t="shared" ca="1" si="9"/>
        <v>11</v>
      </c>
      <c r="N12" s="16">
        <f t="shared" ca="1" si="10"/>
        <v>12</v>
      </c>
      <c r="O12" s="20"/>
      <c r="P12" s="7">
        <f t="shared" si="0"/>
        <v>38808</v>
      </c>
      <c r="Q12" s="13">
        <f t="shared" si="1"/>
        <v>0</v>
      </c>
      <c r="R12" s="13">
        <f t="shared" si="2"/>
        <v>0</v>
      </c>
      <c r="S12" s="17">
        <f t="shared" si="11"/>
        <v>0</v>
      </c>
      <c r="T12" s="36">
        <f t="shared" si="12"/>
        <v>6</v>
      </c>
    </row>
    <row r="13" spans="1:20" x14ac:dyDescent="0.15">
      <c r="A13" s="4" t="s">
        <v>12</v>
      </c>
      <c r="B13" s="14">
        <v>41409</v>
      </c>
      <c r="D13" s="4">
        <v>42</v>
      </c>
      <c r="E13" s="7">
        <f t="shared" si="3"/>
        <v>39314</v>
      </c>
      <c r="F13" s="4">
        <f>VLOOKUP(D13,{0,0;6,10;18,11;30,12;42,14;54,16;66,18;78,20},2)</f>
        <v>14</v>
      </c>
      <c r="G13" s="16">
        <f t="shared" ca="1" si="13"/>
        <v>12</v>
      </c>
      <c r="H13" s="4">
        <f t="shared" ca="1" si="4"/>
        <v>26</v>
      </c>
      <c r="I13" s="27">
        <f t="shared" si="5"/>
        <v>0</v>
      </c>
      <c r="J13" s="27">
        <f t="shared" si="6"/>
        <v>0</v>
      </c>
      <c r="K13" s="15">
        <f t="shared" si="7"/>
        <v>0</v>
      </c>
      <c r="L13" s="26">
        <f t="shared" ca="1" si="8"/>
        <v>26</v>
      </c>
      <c r="M13" s="16">
        <f t="shared" ca="1" si="9"/>
        <v>12</v>
      </c>
      <c r="N13" s="16">
        <f t="shared" ca="1" si="10"/>
        <v>14</v>
      </c>
      <c r="O13" s="20"/>
      <c r="P13" s="7">
        <f t="shared" si="0"/>
        <v>39173</v>
      </c>
      <c r="Q13" s="13">
        <f t="shared" si="1"/>
        <v>0</v>
      </c>
      <c r="R13" s="13">
        <f t="shared" si="2"/>
        <v>0</v>
      </c>
      <c r="S13" s="17">
        <f t="shared" si="11"/>
        <v>0</v>
      </c>
      <c r="T13" s="36">
        <f t="shared" si="12"/>
        <v>6</v>
      </c>
    </row>
    <row r="14" spans="1:20" x14ac:dyDescent="0.15">
      <c r="A14" s="4" t="s">
        <v>12</v>
      </c>
      <c r="B14" s="14">
        <v>41579</v>
      </c>
      <c r="D14" s="4">
        <v>54</v>
      </c>
      <c r="E14" s="7">
        <f t="shared" si="3"/>
        <v>39680</v>
      </c>
      <c r="F14" s="4">
        <f>VLOOKUP(D14,{0,0;6,10;18,11;30,12;42,14;54,16;66,18;78,20},2)</f>
        <v>16</v>
      </c>
      <c r="G14" s="16">
        <f t="shared" ca="1" si="13"/>
        <v>14</v>
      </c>
      <c r="H14" s="4">
        <f t="shared" ca="1" si="4"/>
        <v>30</v>
      </c>
      <c r="I14" s="27">
        <f t="shared" si="5"/>
        <v>0</v>
      </c>
      <c r="J14" s="27">
        <f t="shared" si="6"/>
        <v>0</v>
      </c>
      <c r="K14" s="15">
        <f t="shared" si="7"/>
        <v>0</v>
      </c>
      <c r="L14" s="26">
        <f t="shared" ca="1" si="8"/>
        <v>30</v>
      </c>
      <c r="M14" s="16">
        <f t="shared" ca="1" si="9"/>
        <v>14</v>
      </c>
      <c r="N14" s="16">
        <f t="shared" ca="1" si="10"/>
        <v>16</v>
      </c>
      <c r="O14" s="20"/>
      <c r="P14" s="7">
        <f t="shared" si="0"/>
        <v>39539</v>
      </c>
      <c r="Q14" s="13">
        <f t="shared" si="1"/>
        <v>0</v>
      </c>
      <c r="R14" s="13">
        <f t="shared" si="2"/>
        <v>0</v>
      </c>
      <c r="S14" s="17">
        <f t="shared" si="11"/>
        <v>0</v>
      </c>
      <c r="T14" s="36">
        <f t="shared" si="12"/>
        <v>6</v>
      </c>
    </row>
    <row r="15" spans="1:20" x14ac:dyDescent="0.15">
      <c r="A15" s="4" t="s">
        <v>13</v>
      </c>
      <c r="B15" s="14">
        <v>41632</v>
      </c>
      <c r="D15" s="4">
        <v>66</v>
      </c>
      <c r="E15" s="7">
        <f t="shared" si="3"/>
        <v>40045</v>
      </c>
      <c r="F15" s="4">
        <f>VLOOKUP(D15,{0,0;6,10;18,11;30,12;42,14;54,16;66,18;78,20},2)</f>
        <v>18</v>
      </c>
      <c r="G15" s="16">
        <f t="shared" ca="1" si="13"/>
        <v>16</v>
      </c>
      <c r="H15" s="4">
        <f t="shared" ca="1" si="4"/>
        <v>34</v>
      </c>
      <c r="I15" s="27">
        <f t="shared" si="5"/>
        <v>0</v>
      </c>
      <c r="J15" s="27">
        <f t="shared" si="6"/>
        <v>0</v>
      </c>
      <c r="K15" s="15">
        <f t="shared" si="7"/>
        <v>0</v>
      </c>
      <c r="L15" s="26">
        <f t="shared" ca="1" si="8"/>
        <v>34</v>
      </c>
      <c r="M15" s="16">
        <f t="shared" ca="1" si="9"/>
        <v>16</v>
      </c>
      <c r="N15" s="16">
        <f t="shared" ca="1" si="10"/>
        <v>18</v>
      </c>
      <c r="O15" s="20"/>
      <c r="P15" s="7">
        <f t="shared" si="0"/>
        <v>39904</v>
      </c>
      <c r="Q15" s="13">
        <f t="shared" si="1"/>
        <v>0</v>
      </c>
      <c r="R15" s="13">
        <f t="shared" si="2"/>
        <v>0</v>
      </c>
      <c r="S15" s="17">
        <f t="shared" si="11"/>
        <v>0</v>
      </c>
      <c r="T15" s="36">
        <f t="shared" si="12"/>
        <v>6</v>
      </c>
    </row>
    <row r="16" spans="1:20" x14ac:dyDescent="0.15">
      <c r="A16" s="4" t="s">
        <v>13</v>
      </c>
      <c r="B16" s="14">
        <v>41634</v>
      </c>
      <c r="D16" s="4">
        <v>78</v>
      </c>
      <c r="E16" s="7">
        <f t="shared" si="3"/>
        <v>40410</v>
      </c>
      <c r="F16" s="4">
        <f>VLOOKUP(D16,{0,0;6,10;18,11;30,12;42,14;54,16;66,18;78,20},2)</f>
        <v>20</v>
      </c>
      <c r="G16" s="16">
        <f t="shared" ca="1" si="13"/>
        <v>18</v>
      </c>
      <c r="H16" s="4">
        <f t="shared" ca="1" si="4"/>
        <v>38</v>
      </c>
      <c r="I16" s="27">
        <f t="shared" si="5"/>
        <v>0</v>
      </c>
      <c r="J16" s="27">
        <f t="shared" si="6"/>
        <v>0</v>
      </c>
      <c r="K16" s="15">
        <f t="shared" si="7"/>
        <v>0</v>
      </c>
      <c r="L16" s="26">
        <f t="shared" ca="1" si="8"/>
        <v>38</v>
      </c>
      <c r="M16" s="16">
        <f t="shared" ca="1" si="9"/>
        <v>18</v>
      </c>
      <c r="N16" s="16">
        <f t="shared" ca="1" si="10"/>
        <v>20</v>
      </c>
      <c r="O16" s="20"/>
      <c r="P16" s="7">
        <f t="shared" si="0"/>
        <v>40269</v>
      </c>
      <c r="Q16" s="13">
        <f t="shared" si="1"/>
        <v>0</v>
      </c>
      <c r="R16" s="13">
        <f t="shared" si="2"/>
        <v>0</v>
      </c>
      <c r="S16" s="17">
        <f t="shared" si="11"/>
        <v>0</v>
      </c>
      <c r="T16" s="36">
        <f t="shared" si="12"/>
        <v>6</v>
      </c>
    </row>
    <row r="17" spans="1:20" x14ac:dyDescent="0.15">
      <c r="A17" s="4" t="s">
        <v>13</v>
      </c>
      <c r="B17" s="14">
        <v>41645</v>
      </c>
      <c r="D17" s="4">
        <v>90</v>
      </c>
      <c r="E17" s="7">
        <f t="shared" si="3"/>
        <v>40775</v>
      </c>
      <c r="F17" s="4">
        <f>VLOOKUP(D17,{0,0;6,10;18,11;30,12;42,14;54,16;66,18;78,20},2)</f>
        <v>20</v>
      </c>
      <c r="G17" s="16">
        <f t="shared" ca="1" si="13"/>
        <v>20</v>
      </c>
      <c r="H17" s="4">
        <f t="shared" ca="1" si="4"/>
        <v>40</v>
      </c>
      <c r="I17" s="27">
        <f t="shared" si="5"/>
        <v>0</v>
      </c>
      <c r="J17" s="27">
        <f t="shared" si="6"/>
        <v>0</v>
      </c>
      <c r="K17" s="15">
        <f t="shared" si="7"/>
        <v>0</v>
      </c>
      <c r="L17" s="26">
        <f t="shared" ca="1" si="8"/>
        <v>40</v>
      </c>
      <c r="M17" s="16">
        <f t="shared" ca="1" si="9"/>
        <v>20</v>
      </c>
      <c r="N17" s="16">
        <f t="shared" ca="1" si="10"/>
        <v>20</v>
      </c>
      <c r="O17" s="20"/>
      <c r="P17" s="7">
        <f t="shared" si="0"/>
        <v>40634</v>
      </c>
      <c r="Q17" s="13">
        <f t="shared" si="1"/>
        <v>0</v>
      </c>
      <c r="R17" s="13">
        <f t="shared" si="2"/>
        <v>0</v>
      </c>
      <c r="S17" s="17">
        <f t="shared" si="11"/>
        <v>0</v>
      </c>
      <c r="T17" s="36">
        <f t="shared" si="12"/>
        <v>6</v>
      </c>
    </row>
    <row r="18" spans="1:20" x14ac:dyDescent="0.15">
      <c r="A18" s="4" t="s">
        <v>14</v>
      </c>
      <c r="B18" s="14">
        <v>41163</v>
      </c>
      <c r="D18" s="4">
        <v>102</v>
      </c>
      <c r="E18" s="7">
        <f t="shared" si="3"/>
        <v>41141</v>
      </c>
      <c r="F18" s="4">
        <f>VLOOKUP(D18,{0,0;6,10;18,11;30,12;42,14;54,16;66,18;78,20},2)</f>
        <v>20</v>
      </c>
      <c r="G18" s="16">
        <f t="shared" ca="1" si="13"/>
        <v>20</v>
      </c>
      <c r="H18" s="4">
        <f t="shared" ca="1" si="4"/>
        <v>40</v>
      </c>
      <c r="I18" s="27">
        <f t="shared" si="5"/>
        <v>0</v>
      </c>
      <c r="J18" s="27">
        <f t="shared" si="6"/>
        <v>0</v>
      </c>
      <c r="K18" s="15">
        <f t="shared" si="7"/>
        <v>0</v>
      </c>
      <c r="L18" s="26">
        <f t="shared" ca="1" si="8"/>
        <v>40</v>
      </c>
      <c r="M18" s="16">
        <f t="shared" ca="1" si="9"/>
        <v>20</v>
      </c>
      <c r="N18" s="16">
        <f t="shared" ca="1" si="10"/>
        <v>20</v>
      </c>
      <c r="O18" s="20"/>
      <c r="P18" s="7">
        <f t="shared" si="0"/>
        <v>41000</v>
      </c>
      <c r="Q18" s="13">
        <f t="shared" si="1"/>
        <v>1</v>
      </c>
      <c r="R18" s="13">
        <f t="shared" si="2"/>
        <v>2</v>
      </c>
      <c r="S18" s="17">
        <f t="shared" si="11"/>
        <v>2</v>
      </c>
      <c r="T18" s="36">
        <f t="shared" si="12"/>
        <v>4</v>
      </c>
    </row>
    <row r="19" spans="1:20" x14ac:dyDescent="0.15">
      <c r="A19" s="4" t="s">
        <v>14</v>
      </c>
      <c r="B19" s="14">
        <v>41214</v>
      </c>
      <c r="D19" s="4">
        <v>114</v>
      </c>
      <c r="E19" s="7">
        <f t="shared" si="3"/>
        <v>41506</v>
      </c>
      <c r="F19" s="4">
        <f>VLOOKUP(D19,{0,0;6,10;18,11;30,12;42,14;54,16;66,18;78,20},2)</f>
        <v>20</v>
      </c>
      <c r="G19" s="16">
        <f t="shared" ca="1" si="13"/>
        <v>20</v>
      </c>
      <c r="H19" s="4">
        <f t="shared" ca="1" si="4"/>
        <v>40</v>
      </c>
      <c r="I19" s="27">
        <f t="shared" si="5"/>
        <v>2</v>
      </c>
      <c r="J19" s="27">
        <f t="shared" si="6"/>
        <v>2</v>
      </c>
      <c r="K19" s="15">
        <f t="shared" si="7"/>
        <v>3</v>
      </c>
      <c r="L19" s="26">
        <f t="shared" ca="1" si="8"/>
        <v>37</v>
      </c>
      <c r="M19" s="16">
        <f t="shared" ca="1" si="9"/>
        <v>17</v>
      </c>
      <c r="N19" s="16">
        <f t="shared" ca="1" si="10"/>
        <v>20</v>
      </c>
      <c r="O19" s="20"/>
      <c r="P19" s="7">
        <f t="shared" si="0"/>
        <v>41365</v>
      </c>
      <c r="Q19" s="13">
        <f t="shared" si="1"/>
        <v>3</v>
      </c>
      <c r="R19" s="13">
        <f t="shared" si="2"/>
        <v>5</v>
      </c>
      <c r="S19" s="17">
        <f t="shared" si="11"/>
        <v>5.5</v>
      </c>
      <c r="T19" s="36">
        <f t="shared" si="12"/>
        <v>0.5</v>
      </c>
    </row>
    <row r="20" spans="1:20" x14ac:dyDescent="0.15">
      <c r="A20" s="4" t="s">
        <v>15</v>
      </c>
      <c r="B20" s="14">
        <v>41268</v>
      </c>
      <c r="D20" s="4">
        <v>126</v>
      </c>
      <c r="E20" s="7">
        <f t="shared" si="3"/>
        <v>41871</v>
      </c>
      <c r="F20" s="4">
        <f>VLOOKUP(D20,{0,0;6,10;18,11;30,12;42,14;54,16;66,18;78,20},2)</f>
        <v>20</v>
      </c>
      <c r="G20" s="16">
        <f t="shared" ca="1" si="13"/>
        <v>20</v>
      </c>
      <c r="H20" s="4">
        <f t="shared" ca="1" si="4"/>
        <v>40</v>
      </c>
      <c r="I20" s="27">
        <f t="shared" si="5"/>
        <v>2</v>
      </c>
      <c r="J20" s="27">
        <f t="shared" si="6"/>
        <v>2</v>
      </c>
      <c r="K20" s="15">
        <f t="shared" si="7"/>
        <v>3</v>
      </c>
      <c r="L20" s="26">
        <f t="shared" ca="1" si="8"/>
        <v>37</v>
      </c>
      <c r="M20" s="16">
        <f t="shared" ca="1" si="9"/>
        <v>17</v>
      </c>
      <c r="N20" s="16">
        <f t="shared" ca="1" si="10"/>
        <v>20</v>
      </c>
      <c r="O20" s="20"/>
      <c r="P20" s="7">
        <f t="shared" si="0"/>
        <v>41730</v>
      </c>
      <c r="Q20" s="13">
        <f t="shared" si="1"/>
        <v>2</v>
      </c>
      <c r="R20" s="13">
        <f t="shared" si="2"/>
        <v>3</v>
      </c>
      <c r="S20" s="17">
        <f t="shared" si="11"/>
        <v>3.5</v>
      </c>
      <c r="T20" s="36">
        <f t="shared" si="12"/>
        <v>2.5</v>
      </c>
    </row>
    <row r="21" spans="1:20" x14ac:dyDescent="0.15">
      <c r="A21" s="4" t="s">
        <v>15</v>
      </c>
      <c r="B21" s="14">
        <v>41281</v>
      </c>
      <c r="D21" s="4">
        <v>138</v>
      </c>
      <c r="E21" s="7">
        <f t="shared" si="3"/>
        <v>42236</v>
      </c>
      <c r="F21" s="4">
        <f>VLOOKUP(D21,{0,0;6,10;18,11;30,12;42,14;54,16;66,18;78,20},2)</f>
        <v>20</v>
      </c>
      <c r="G21" s="16">
        <f t="shared" ca="1" si="13"/>
        <v>20</v>
      </c>
      <c r="H21" s="4">
        <f t="shared" ca="1" si="4"/>
        <v>40</v>
      </c>
      <c r="I21" s="27">
        <f t="shared" si="5"/>
        <v>0</v>
      </c>
      <c r="J21" s="27">
        <f t="shared" si="6"/>
        <v>0</v>
      </c>
      <c r="K21" s="15">
        <f t="shared" si="7"/>
        <v>0</v>
      </c>
      <c r="L21" s="26">
        <f t="shared" ca="1" si="8"/>
        <v>40</v>
      </c>
      <c r="M21" s="16">
        <f t="shared" ca="1" si="9"/>
        <v>20</v>
      </c>
      <c r="N21" s="16">
        <f t="shared" ca="1" si="10"/>
        <v>20</v>
      </c>
      <c r="O21" s="20"/>
      <c r="P21" s="7">
        <f t="shared" si="0"/>
        <v>42095</v>
      </c>
      <c r="Q21" s="13">
        <f t="shared" si="1"/>
        <v>0</v>
      </c>
      <c r="R21" s="13">
        <f t="shared" si="2"/>
        <v>0</v>
      </c>
      <c r="S21" s="17">
        <f t="shared" si="11"/>
        <v>0</v>
      </c>
      <c r="T21" s="36">
        <f t="shared" si="12"/>
        <v>6</v>
      </c>
    </row>
    <row r="22" spans="1:20" x14ac:dyDescent="0.15">
      <c r="A22" s="4" t="s">
        <v>12</v>
      </c>
      <c r="B22" s="14">
        <v>41699</v>
      </c>
      <c r="D22" s="4">
        <v>150</v>
      </c>
      <c r="E22" s="7">
        <f t="shared" si="3"/>
        <v>42602</v>
      </c>
      <c r="F22" s="4">
        <f>VLOOKUP(D22,{0,0;6,10;18,11;30,12;42,14;54,16;66,18;78,20},2)</f>
        <v>20</v>
      </c>
      <c r="G22" s="16">
        <f t="shared" ca="1" si="13"/>
        <v>20</v>
      </c>
      <c r="H22" s="4">
        <f t="shared" ca="1" si="4"/>
        <v>40</v>
      </c>
      <c r="I22" s="27">
        <f t="shared" si="5"/>
        <v>0</v>
      </c>
      <c r="J22" s="27">
        <f t="shared" si="6"/>
        <v>0</v>
      </c>
      <c r="K22" s="15">
        <f t="shared" si="7"/>
        <v>0</v>
      </c>
      <c r="L22" s="26">
        <f t="shared" ca="1" si="8"/>
        <v>40</v>
      </c>
      <c r="M22" s="16">
        <f t="shared" ca="1" si="9"/>
        <v>20</v>
      </c>
      <c r="N22" s="16">
        <f t="shared" ca="1" si="10"/>
        <v>20</v>
      </c>
      <c r="O22" s="20"/>
      <c r="P22" s="7">
        <f t="shared" si="0"/>
        <v>42461</v>
      </c>
      <c r="Q22" s="13">
        <f t="shared" si="1"/>
        <v>0</v>
      </c>
      <c r="R22" s="13">
        <f t="shared" si="2"/>
        <v>0</v>
      </c>
      <c r="S22" s="17">
        <f t="shared" si="11"/>
        <v>0</v>
      </c>
      <c r="T22" s="36">
        <f t="shared" si="12"/>
        <v>6</v>
      </c>
    </row>
    <row r="23" spans="1:20" x14ac:dyDescent="0.15">
      <c r="A23" s="4" t="s">
        <v>13</v>
      </c>
      <c r="B23" s="14">
        <v>41718</v>
      </c>
      <c r="D23" s="4">
        <v>162</v>
      </c>
      <c r="E23" s="7">
        <f t="shared" si="3"/>
        <v>42967</v>
      </c>
      <c r="F23" s="4">
        <f>VLOOKUP(D23,{0,0;6,10;18,11;30,12;42,14;54,16;66,18;78,20},2)</f>
        <v>20</v>
      </c>
      <c r="G23" s="16">
        <f t="shared" ca="1" si="13"/>
        <v>20</v>
      </c>
      <c r="H23" s="4">
        <f t="shared" ca="1" si="4"/>
        <v>40</v>
      </c>
      <c r="I23" s="27">
        <f t="shared" si="5"/>
        <v>0</v>
      </c>
      <c r="J23" s="27">
        <f t="shared" si="6"/>
        <v>0</v>
      </c>
      <c r="K23" s="15">
        <f t="shared" si="7"/>
        <v>0</v>
      </c>
      <c r="L23" s="26">
        <f t="shared" ca="1" si="8"/>
        <v>40</v>
      </c>
      <c r="M23" s="16">
        <f t="shared" ca="1" si="9"/>
        <v>20</v>
      </c>
      <c r="N23" s="16">
        <f t="shared" ca="1" si="10"/>
        <v>20</v>
      </c>
      <c r="O23" s="20"/>
      <c r="P23" s="7">
        <f t="shared" si="0"/>
        <v>42826</v>
      </c>
      <c r="Q23" s="13">
        <f t="shared" si="1"/>
        <v>0</v>
      </c>
      <c r="R23" s="13">
        <f t="shared" si="2"/>
        <v>0</v>
      </c>
      <c r="S23" s="17">
        <f t="shared" si="11"/>
        <v>0</v>
      </c>
      <c r="T23" s="36">
        <f t="shared" si="12"/>
        <v>6</v>
      </c>
    </row>
    <row r="24" spans="1:20" x14ac:dyDescent="0.15">
      <c r="A24" s="4" t="s">
        <v>13</v>
      </c>
      <c r="B24" s="14">
        <v>41723</v>
      </c>
      <c r="D24" s="4">
        <v>174</v>
      </c>
      <c r="E24" s="7">
        <f t="shared" si="3"/>
        <v>43332</v>
      </c>
      <c r="F24" s="4">
        <f>VLOOKUP(D24,{0,0;6,10;18,11;30,12;42,14;54,16;66,18;78,20},2)</f>
        <v>20</v>
      </c>
      <c r="G24" s="16">
        <f t="shared" ca="1" si="13"/>
        <v>20</v>
      </c>
      <c r="H24" s="4">
        <f t="shared" ca="1" si="4"/>
        <v>40</v>
      </c>
      <c r="I24" s="27">
        <f t="shared" si="5"/>
        <v>0</v>
      </c>
      <c r="J24" s="27">
        <f t="shared" si="6"/>
        <v>0</v>
      </c>
      <c r="K24" s="15">
        <f t="shared" si="7"/>
        <v>0</v>
      </c>
      <c r="L24" s="26">
        <f t="shared" ca="1" si="8"/>
        <v>40</v>
      </c>
      <c r="M24" s="16">
        <f t="shared" ca="1" si="9"/>
        <v>20</v>
      </c>
      <c r="N24" s="16">
        <f t="shared" ca="1" si="10"/>
        <v>20</v>
      </c>
      <c r="O24" s="20"/>
      <c r="P24" s="7">
        <f t="shared" si="0"/>
        <v>43191</v>
      </c>
      <c r="Q24" s="13">
        <f t="shared" si="1"/>
        <v>0</v>
      </c>
      <c r="R24" s="13">
        <f t="shared" si="2"/>
        <v>0</v>
      </c>
      <c r="S24" s="17">
        <f t="shared" si="11"/>
        <v>0</v>
      </c>
      <c r="T24" s="36">
        <f t="shared" si="12"/>
        <v>6</v>
      </c>
    </row>
    <row r="25" spans="1:20" x14ac:dyDescent="0.15">
      <c r="A25" s="4" t="s">
        <v>12</v>
      </c>
      <c r="B25" s="14">
        <v>41774</v>
      </c>
      <c r="D25" s="4">
        <v>186</v>
      </c>
      <c r="E25" s="7">
        <f t="shared" si="3"/>
        <v>43697</v>
      </c>
      <c r="F25" s="4">
        <f>VLOOKUP(D25,{0,0;6,10;18,11;30,12;42,14;54,16;66,18;78,20},2)</f>
        <v>20</v>
      </c>
      <c r="G25" s="16">
        <f t="shared" ca="1" si="13"/>
        <v>20</v>
      </c>
      <c r="H25" s="4">
        <f t="shared" ca="1" si="4"/>
        <v>40</v>
      </c>
      <c r="I25" s="27">
        <f t="shared" si="5"/>
        <v>0</v>
      </c>
      <c r="J25" s="27">
        <f t="shared" si="6"/>
        <v>0</v>
      </c>
      <c r="K25" s="15">
        <f t="shared" si="7"/>
        <v>0</v>
      </c>
      <c r="L25" s="26">
        <f t="shared" ca="1" si="8"/>
        <v>40</v>
      </c>
      <c r="M25" s="16">
        <f t="shared" ca="1" si="9"/>
        <v>20</v>
      </c>
      <c r="N25" s="16">
        <f t="shared" ca="1" si="10"/>
        <v>20</v>
      </c>
      <c r="O25" s="20"/>
      <c r="P25" s="7">
        <f t="shared" si="0"/>
        <v>43556</v>
      </c>
      <c r="Q25" s="13">
        <f t="shared" si="1"/>
        <v>0</v>
      </c>
      <c r="R25" s="13">
        <f t="shared" si="2"/>
        <v>0</v>
      </c>
      <c r="S25" s="17">
        <f t="shared" si="11"/>
        <v>0</v>
      </c>
      <c r="T25" s="36">
        <f t="shared" si="12"/>
        <v>6</v>
      </c>
    </row>
    <row r="26" spans="1:20" x14ac:dyDescent="0.15">
      <c r="A26" s="4" t="s">
        <v>12</v>
      </c>
      <c r="B26" s="14">
        <v>41944</v>
      </c>
      <c r="D26" s="4">
        <v>198</v>
      </c>
      <c r="E26" s="7">
        <f t="shared" si="3"/>
        <v>44063</v>
      </c>
      <c r="F26" s="4">
        <f>VLOOKUP(D26,{0,0;6,10;18,11;30,12;42,14;54,16;66,18;78,20},2)</f>
        <v>20</v>
      </c>
      <c r="G26" s="16">
        <f t="shared" ca="1" si="13"/>
        <v>20</v>
      </c>
      <c r="H26" s="4">
        <f t="shared" ca="1" si="4"/>
        <v>40</v>
      </c>
      <c r="I26" s="27">
        <f t="shared" si="5"/>
        <v>0</v>
      </c>
      <c r="J26" s="27">
        <f t="shared" si="6"/>
        <v>0</v>
      </c>
      <c r="K26" s="15">
        <f t="shared" si="7"/>
        <v>0</v>
      </c>
      <c r="L26" s="26">
        <f t="shared" ca="1" si="8"/>
        <v>40</v>
      </c>
      <c r="M26" s="16">
        <f t="shared" ca="1" si="9"/>
        <v>20</v>
      </c>
      <c r="N26" s="16">
        <f t="shared" ca="1" si="10"/>
        <v>20</v>
      </c>
      <c r="O26" s="20"/>
      <c r="P26" s="7">
        <f t="shared" si="0"/>
        <v>43922</v>
      </c>
      <c r="Q26" s="13">
        <f t="shared" si="1"/>
        <v>0</v>
      </c>
      <c r="R26" s="13">
        <f t="shared" si="2"/>
        <v>0</v>
      </c>
      <c r="S26" s="17">
        <f t="shared" si="11"/>
        <v>0</v>
      </c>
      <c r="T26" s="36">
        <f t="shared" si="12"/>
        <v>6</v>
      </c>
    </row>
    <row r="27" spans="1:20" x14ac:dyDescent="0.15">
      <c r="A27" s="4" t="s">
        <v>13</v>
      </c>
      <c r="B27" s="14">
        <v>41997</v>
      </c>
      <c r="D27" s="4">
        <v>210</v>
      </c>
      <c r="E27" s="7">
        <f t="shared" si="3"/>
        <v>44428</v>
      </c>
      <c r="F27" s="4">
        <f>VLOOKUP(D27,{0,0;6,10;18,11;30,12;42,14;54,16;66,18;78,20},2)</f>
        <v>20</v>
      </c>
      <c r="G27" s="16">
        <f t="shared" ca="1" si="13"/>
        <v>20</v>
      </c>
      <c r="H27" s="4">
        <f t="shared" ca="1" si="4"/>
        <v>40</v>
      </c>
      <c r="I27" s="27">
        <f t="shared" si="5"/>
        <v>0</v>
      </c>
      <c r="J27" s="27">
        <f t="shared" si="6"/>
        <v>0</v>
      </c>
      <c r="K27" s="15">
        <f t="shared" si="7"/>
        <v>0</v>
      </c>
      <c r="L27" s="26">
        <f t="shared" ca="1" si="8"/>
        <v>40</v>
      </c>
      <c r="M27" s="16">
        <f t="shared" ca="1" si="9"/>
        <v>20</v>
      </c>
      <c r="N27" s="16">
        <f t="shared" ca="1" si="10"/>
        <v>20</v>
      </c>
      <c r="O27" s="20"/>
      <c r="P27" s="7">
        <f t="shared" si="0"/>
        <v>44287</v>
      </c>
      <c r="Q27" s="13">
        <f t="shared" si="1"/>
        <v>0</v>
      </c>
      <c r="R27" s="13">
        <f t="shared" si="2"/>
        <v>0</v>
      </c>
      <c r="S27" s="17">
        <f t="shared" si="11"/>
        <v>0</v>
      </c>
      <c r="T27" s="36">
        <f t="shared" si="12"/>
        <v>6</v>
      </c>
    </row>
    <row r="28" spans="1:20" x14ac:dyDescent="0.15">
      <c r="A28" s="4" t="s">
        <v>13</v>
      </c>
      <c r="B28" s="14">
        <v>41999</v>
      </c>
      <c r="D28" s="4">
        <v>222</v>
      </c>
      <c r="E28" s="7">
        <f t="shared" si="3"/>
        <v>44793</v>
      </c>
      <c r="F28" s="4">
        <f>VLOOKUP(D28,{0,0;6,10;18,11;30,12;42,14;54,16;66,18;78,20},2)</f>
        <v>20</v>
      </c>
      <c r="G28" s="16">
        <f t="shared" ca="1" si="13"/>
        <v>20</v>
      </c>
      <c r="H28" s="4">
        <f t="shared" ca="1" si="4"/>
        <v>40</v>
      </c>
      <c r="I28" s="27">
        <f t="shared" si="5"/>
        <v>0</v>
      </c>
      <c r="J28" s="27">
        <f t="shared" si="6"/>
        <v>0</v>
      </c>
      <c r="K28" s="15">
        <f t="shared" si="7"/>
        <v>0</v>
      </c>
      <c r="L28" s="26">
        <f t="shared" ca="1" si="8"/>
        <v>40</v>
      </c>
      <c r="M28" s="16">
        <f t="shared" ca="1" si="9"/>
        <v>20</v>
      </c>
      <c r="N28" s="16">
        <f t="shared" ca="1" si="10"/>
        <v>20</v>
      </c>
      <c r="O28" s="20"/>
      <c r="P28" s="7">
        <f t="shared" si="0"/>
        <v>44652</v>
      </c>
      <c r="Q28" s="13">
        <f t="shared" si="1"/>
        <v>0</v>
      </c>
      <c r="R28" s="13">
        <f t="shared" si="2"/>
        <v>0</v>
      </c>
      <c r="S28" s="17">
        <f t="shared" si="11"/>
        <v>0</v>
      </c>
      <c r="T28" s="36">
        <f t="shared" si="12"/>
        <v>6</v>
      </c>
    </row>
    <row r="29" spans="1:20" x14ac:dyDescent="0.15">
      <c r="A29" s="4" t="s">
        <v>13</v>
      </c>
      <c r="B29" s="14">
        <v>42010</v>
      </c>
      <c r="D29" s="4">
        <v>234</v>
      </c>
      <c r="E29" s="7">
        <f t="shared" si="3"/>
        <v>45158</v>
      </c>
      <c r="F29" s="4">
        <f>VLOOKUP(D29,{0,0;6,10;18,11;30,12;42,14;54,16;66,18;78,20},2)</f>
        <v>20</v>
      </c>
      <c r="G29" s="16">
        <f t="shared" ca="1" si="13"/>
        <v>20</v>
      </c>
      <c r="H29" s="4">
        <f t="shared" ca="1" si="4"/>
        <v>40</v>
      </c>
      <c r="I29" s="27">
        <f t="shared" si="5"/>
        <v>0</v>
      </c>
      <c r="J29" s="27">
        <f t="shared" si="6"/>
        <v>0</v>
      </c>
      <c r="K29" s="15">
        <f t="shared" si="7"/>
        <v>0</v>
      </c>
      <c r="L29" s="26">
        <f t="shared" ca="1" si="8"/>
        <v>40</v>
      </c>
      <c r="M29" s="16">
        <f t="shared" ca="1" si="9"/>
        <v>20</v>
      </c>
      <c r="N29" s="16">
        <f t="shared" ca="1" si="10"/>
        <v>20</v>
      </c>
      <c r="O29" s="20"/>
      <c r="P29" s="7">
        <f t="shared" si="0"/>
        <v>45017</v>
      </c>
      <c r="Q29" s="13">
        <f t="shared" si="1"/>
        <v>0</v>
      </c>
      <c r="R29" s="13">
        <f t="shared" si="2"/>
        <v>0</v>
      </c>
      <c r="S29" s="17">
        <f t="shared" si="11"/>
        <v>0</v>
      </c>
      <c r="T29" s="36">
        <f t="shared" si="12"/>
        <v>6</v>
      </c>
    </row>
    <row r="30" spans="1:20" x14ac:dyDescent="0.15">
      <c r="A30" s="4" t="s">
        <v>14</v>
      </c>
      <c r="B30" s="14">
        <v>41528</v>
      </c>
      <c r="D30" s="4">
        <v>246</v>
      </c>
      <c r="E30" s="7">
        <f t="shared" si="3"/>
        <v>45524</v>
      </c>
      <c r="F30" s="4">
        <f>VLOOKUP(D30,{0,0;6,10;18,11;30,12;42,14;54,16;66,18;78,20},2)</f>
        <v>20</v>
      </c>
      <c r="G30" s="16">
        <f t="shared" ca="1" si="13"/>
        <v>20</v>
      </c>
      <c r="H30" s="4">
        <f t="shared" ca="1" si="4"/>
        <v>40</v>
      </c>
      <c r="I30" s="27">
        <f t="shared" si="5"/>
        <v>0</v>
      </c>
      <c r="J30" s="27">
        <f t="shared" si="6"/>
        <v>0</v>
      </c>
      <c r="K30" s="15">
        <f t="shared" si="7"/>
        <v>0</v>
      </c>
      <c r="L30" s="26">
        <f t="shared" ca="1" si="8"/>
        <v>40</v>
      </c>
      <c r="M30" s="16">
        <f t="shared" ca="1" si="9"/>
        <v>20</v>
      </c>
      <c r="N30" s="16">
        <f t="shared" ca="1" si="10"/>
        <v>20</v>
      </c>
      <c r="O30" s="20"/>
      <c r="P30" s="7">
        <f t="shared" si="0"/>
        <v>45383</v>
      </c>
      <c r="Q30" s="13">
        <f t="shared" si="1"/>
        <v>0</v>
      </c>
      <c r="R30" s="13">
        <f t="shared" si="2"/>
        <v>0</v>
      </c>
      <c r="S30" s="17">
        <f t="shared" si="11"/>
        <v>0</v>
      </c>
      <c r="T30" s="36">
        <f t="shared" si="12"/>
        <v>6</v>
      </c>
    </row>
    <row r="31" spans="1:20" x14ac:dyDescent="0.15">
      <c r="A31" s="4" t="s">
        <v>14</v>
      </c>
      <c r="B31" s="14">
        <v>41579</v>
      </c>
    </row>
    <row r="32" spans="1:20" x14ac:dyDescent="0.15">
      <c r="A32" s="4" t="s">
        <v>15</v>
      </c>
      <c r="B32" s="14">
        <v>41633</v>
      </c>
    </row>
    <row r="33" spans="1:7" x14ac:dyDescent="0.15">
      <c r="A33" s="4" t="s">
        <v>15</v>
      </c>
      <c r="B33" s="14">
        <v>41646</v>
      </c>
    </row>
    <row r="34" spans="1:7" x14ac:dyDescent="0.15">
      <c r="A34" s="4"/>
      <c r="B34" s="4"/>
    </row>
    <row r="35" spans="1:7" x14ac:dyDescent="0.15">
      <c r="A35" s="4"/>
      <c r="B35" s="4"/>
      <c r="D35" s="10"/>
      <c r="E35" s="11"/>
    </row>
    <row r="36" spans="1:7" x14ac:dyDescent="0.15">
      <c r="A36" s="4"/>
      <c r="B36" s="4"/>
      <c r="F36" s="10"/>
      <c r="G36" s="11"/>
    </row>
    <row r="37" spans="1:7" x14ac:dyDescent="0.15">
      <c r="A37" s="4"/>
      <c r="B37" s="4"/>
    </row>
    <row r="38" spans="1:7" x14ac:dyDescent="0.15">
      <c r="A38" s="4"/>
      <c r="B38" s="4"/>
    </row>
  </sheetData>
  <mergeCells count="2">
    <mergeCell ref="A6:A7"/>
    <mergeCell ref="B6:B7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8"/>
  <sheetViews>
    <sheetView workbookViewId="0">
      <selection activeCell="E9" sqref="E9"/>
    </sheetView>
  </sheetViews>
  <sheetFormatPr defaultRowHeight="13.5" x14ac:dyDescent="0.15"/>
  <cols>
    <col min="1" max="3" width="14.625" customWidth="1"/>
    <col min="4" max="5" width="14.375" customWidth="1"/>
    <col min="6" max="7" width="12.5" customWidth="1"/>
  </cols>
  <sheetData>
    <row r="1" spans="1:5" x14ac:dyDescent="0.15">
      <c r="A1" s="5" t="s">
        <v>0</v>
      </c>
      <c r="B1" s="7">
        <v>42024</v>
      </c>
    </row>
    <row r="2" spans="1:5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5" x14ac:dyDescent="0.15">
      <c r="A3" s="4">
        <v>101</v>
      </c>
      <c r="B3" s="4" t="s">
        <v>16</v>
      </c>
      <c r="C3" s="7">
        <v>38037</v>
      </c>
      <c r="D3" s="8" t="s">
        <v>7</v>
      </c>
      <c r="E3" s="4">
        <v>20</v>
      </c>
    </row>
    <row r="5" spans="1:5" x14ac:dyDescent="0.15">
      <c r="A5" s="3" t="s">
        <v>8</v>
      </c>
      <c r="B5" s="2" t="s">
        <v>9</v>
      </c>
    </row>
    <row r="6" spans="1:5" x14ac:dyDescent="0.15">
      <c r="A6" s="38">
        <v>17</v>
      </c>
      <c r="B6" s="38">
        <v>0.5</v>
      </c>
    </row>
    <row r="7" spans="1:5" x14ac:dyDescent="0.15">
      <c r="A7" s="38"/>
      <c r="B7" s="38"/>
    </row>
    <row r="9" spans="1:5" x14ac:dyDescent="0.15">
      <c r="A9" s="1" t="s">
        <v>10</v>
      </c>
      <c r="B9" s="1" t="s">
        <v>11</v>
      </c>
    </row>
    <row r="10" spans="1:5" x14ac:dyDescent="0.15">
      <c r="A10" s="4" t="s">
        <v>12</v>
      </c>
      <c r="B10" s="7">
        <v>41699</v>
      </c>
    </row>
    <row r="11" spans="1:5" x14ac:dyDescent="0.15">
      <c r="A11" s="4" t="s">
        <v>13</v>
      </c>
      <c r="B11" s="7">
        <v>41718</v>
      </c>
    </row>
    <row r="12" spans="1:5" x14ac:dyDescent="0.15">
      <c r="A12" s="4" t="s">
        <v>13</v>
      </c>
      <c r="B12" s="7">
        <v>41723</v>
      </c>
    </row>
    <row r="13" spans="1:5" x14ac:dyDescent="0.15">
      <c r="A13" s="4" t="s">
        <v>12</v>
      </c>
      <c r="B13" s="7">
        <v>41774</v>
      </c>
    </row>
    <row r="14" spans="1:5" x14ac:dyDescent="0.15">
      <c r="A14" s="4" t="s">
        <v>12</v>
      </c>
      <c r="B14" s="7">
        <v>41944</v>
      </c>
    </row>
    <row r="15" spans="1:5" x14ac:dyDescent="0.15">
      <c r="A15" s="4" t="s">
        <v>13</v>
      </c>
      <c r="B15" s="7">
        <v>41997</v>
      </c>
    </row>
    <row r="16" spans="1:5" x14ac:dyDescent="0.15">
      <c r="A16" s="4" t="s">
        <v>13</v>
      </c>
      <c r="B16" s="7">
        <v>41999</v>
      </c>
    </row>
    <row r="17" spans="1:2" x14ac:dyDescent="0.15">
      <c r="A17" s="4" t="s">
        <v>13</v>
      </c>
      <c r="B17" s="7">
        <v>42010</v>
      </c>
    </row>
    <row r="18" spans="1:2" x14ac:dyDescent="0.15">
      <c r="A18" s="4" t="s">
        <v>14</v>
      </c>
      <c r="B18" s="7">
        <v>41528</v>
      </c>
    </row>
    <row r="19" spans="1:2" x14ac:dyDescent="0.15">
      <c r="A19" s="4" t="s">
        <v>14</v>
      </c>
      <c r="B19" s="7">
        <v>41579</v>
      </c>
    </row>
    <row r="20" spans="1:2" x14ac:dyDescent="0.15">
      <c r="A20" s="4" t="s">
        <v>15</v>
      </c>
      <c r="B20" s="7">
        <v>41633</v>
      </c>
    </row>
    <row r="21" spans="1:2" x14ac:dyDescent="0.15">
      <c r="A21" s="4" t="s">
        <v>15</v>
      </c>
      <c r="B21" s="7">
        <v>41646</v>
      </c>
    </row>
    <row r="22" spans="1:2" x14ac:dyDescent="0.15">
      <c r="A22" s="4"/>
      <c r="B22" s="4"/>
    </row>
    <row r="23" spans="1:2" x14ac:dyDescent="0.15">
      <c r="A23" s="4"/>
      <c r="B23" s="4"/>
    </row>
    <row r="24" spans="1:2" x14ac:dyDescent="0.15">
      <c r="A24" s="4"/>
      <c r="B24" s="4"/>
    </row>
    <row r="25" spans="1:2" x14ac:dyDescent="0.15">
      <c r="A25" s="4"/>
      <c r="B25" s="4"/>
    </row>
    <row r="26" spans="1:2" x14ac:dyDescent="0.15">
      <c r="A26" s="4"/>
      <c r="B26" s="4"/>
    </row>
    <row r="27" spans="1:2" x14ac:dyDescent="0.15">
      <c r="A27" s="4"/>
      <c r="B27" s="4"/>
    </row>
    <row r="28" spans="1:2" x14ac:dyDescent="0.15">
      <c r="A28" s="4"/>
      <c r="B28" s="4"/>
    </row>
    <row r="29" spans="1:2" x14ac:dyDescent="0.15">
      <c r="A29" s="4"/>
      <c r="B29" s="4"/>
    </row>
    <row r="30" spans="1:2" x14ac:dyDescent="0.15">
      <c r="A30" s="4"/>
      <c r="B30" s="4"/>
    </row>
    <row r="31" spans="1:2" x14ac:dyDescent="0.15">
      <c r="A31" s="4"/>
      <c r="B31" s="4"/>
    </row>
    <row r="32" spans="1:2" x14ac:dyDescent="0.15">
      <c r="A32" s="4"/>
      <c r="B32" s="4"/>
    </row>
    <row r="33" spans="1:2" x14ac:dyDescent="0.15">
      <c r="A33" s="4"/>
      <c r="B33" s="4"/>
    </row>
    <row r="34" spans="1:2" x14ac:dyDescent="0.15">
      <c r="A34" s="4"/>
      <c r="B34" s="4"/>
    </row>
    <row r="35" spans="1:2" x14ac:dyDescent="0.15">
      <c r="A35" s="4"/>
      <c r="B35" s="4"/>
    </row>
    <row r="36" spans="1:2" x14ac:dyDescent="0.15">
      <c r="A36" s="4"/>
      <c r="B36" s="4"/>
    </row>
    <row r="37" spans="1:2" x14ac:dyDescent="0.15">
      <c r="A37" s="4"/>
      <c r="B37" s="4"/>
    </row>
    <row r="38" spans="1:2" x14ac:dyDescent="0.15">
      <c r="A38" s="4"/>
      <c r="B38" s="4"/>
    </row>
  </sheetData>
  <mergeCells count="2">
    <mergeCell ref="A6:A7"/>
    <mergeCell ref="B6:B7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26"/>
  <sheetViews>
    <sheetView workbookViewId="0">
      <selection activeCell="H15" sqref="H15"/>
    </sheetView>
  </sheetViews>
  <sheetFormatPr defaultRowHeight="13.5" x14ac:dyDescent="0.15"/>
  <cols>
    <col min="1" max="1" width="11" bestFit="1" customWidth="1"/>
    <col min="2" max="2" width="11.625" bestFit="1" customWidth="1"/>
    <col min="3" max="3" width="11.75" bestFit="1" customWidth="1"/>
    <col min="4" max="5" width="14.375" bestFit="1" customWidth="1"/>
  </cols>
  <sheetData>
    <row r="1" spans="1:13" x14ac:dyDescent="0.15">
      <c r="A1" s="5" t="s">
        <v>0</v>
      </c>
      <c r="B1" s="7">
        <v>42024</v>
      </c>
    </row>
    <row r="2" spans="1:13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G2" s="21"/>
      <c r="H2" s="21"/>
    </row>
    <row r="3" spans="1:13" x14ac:dyDescent="0.15">
      <c r="A3" s="4">
        <v>999</v>
      </c>
      <c r="B3" s="4" t="s">
        <v>38</v>
      </c>
      <c r="C3" s="7">
        <v>38037</v>
      </c>
      <c r="D3" s="19" t="str">
        <f>DATEDIF(C3,B1,"Y")&amp;"年"&amp;DATEDIF(C3,B1,"YM")&amp;"ヶ月"</f>
        <v>10年11ヶ月</v>
      </c>
      <c r="E3" s="4">
        <f>VLOOKUP(B1,C11:E26,3)</f>
        <v>20</v>
      </c>
      <c r="G3" s="21"/>
      <c r="H3" s="21"/>
    </row>
    <row r="5" spans="1:13" x14ac:dyDescent="0.15">
      <c r="A5" s="3" t="s">
        <v>8</v>
      </c>
      <c r="B5" s="2" t="s">
        <v>9</v>
      </c>
    </row>
    <row r="6" spans="1:13" x14ac:dyDescent="0.15">
      <c r="A6" s="38">
        <f>VLOOKUP(B1,C11:I26,7)</f>
        <v>40</v>
      </c>
      <c r="B6" s="38"/>
    </row>
    <row r="7" spans="1:13" x14ac:dyDescent="0.15">
      <c r="A7" s="38"/>
      <c r="B7" s="38"/>
    </row>
    <row r="10" spans="1:13" x14ac:dyDescent="0.15">
      <c r="B10" s="28" t="s">
        <v>30</v>
      </c>
      <c r="C10" s="32" t="s">
        <v>32</v>
      </c>
      <c r="D10" s="18" t="s">
        <v>33</v>
      </c>
      <c r="E10" s="22" t="s">
        <v>26</v>
      </c>
      <c r="F10" s="22" t="s">
        <v>37</v>
      </c>
      <c r="G10" s="22" t="s">
        <v>36</v>
      </c>
      <c r="H10" s="33" t="s">
        <v>27</v>
      </c>
      <c r="I10" s="22" t="s">
        <v>28</v>
      </c>
      <c r="J10" s="22" t="s">
        <v>34</v>
      </c>
      <c r="K10" s="22" t="s">
        <v>35</v>
      </c>
    </row>
    <row r="11" spans="1:13" x14ac:dyDescent="0.15">
      <c r="A11">
        <v>1</v>
      </c>
      <c r="B11" s="29">
        <v>6</v>
      </c>
      <c r="C11" s="30">
        <f>EDATE($C$3,B11)</f>
        <v>38219</v>
      </c>
      <c r="D11" s="31" t="str">
        <f t="shared" ref="D11:D26" si="0">INT(B11/12)&amp;"年"&amp;MOD(B11,12)&amp;"ヶ月"</f>
        <v>0年6ヶ月</v>
      </c>
      <c r="E11" s="23">
        <f>VLOOKUP(B11,{0,0;6,10;18,11;30,12;42,14;54,16;66,18;78,20},2)</f>
        <v>10</v>
      </c>
      <c r="F11" s="23">
        <v>0</v>
      </c>
      <c r="G11" s="23">
        <f>E11+F11</f>
        <v>10</v>
      </c>
      <c r="H11" s="34">
        <v>3</v>
      </c>
      <c r="I11" s="24">
        <f>G11-H11</f>
        <v>7</v>
      </c>
      <c r="J11" s="23">
        <f>IF(H11&lt;=F11,F11-H11,0)</f>
        <v>0</v>
      </c>
      <c r="K11" s="23">
        <f>I11-J11</f>
        <v>7</v>
      </c>
      <c r="L11" s="35"/>
      <c r="M11" s="35"/>
    </row>
    <row r="12" spans="1:13" x14ac:dyDescent="0.15">
      <c r="A12">
        <v>2</v>
      </c>
      <c r="B12" s="29">
        <v>18</v>
      </c>
      <c r="C12" s="30">
        <f t="shared" ref="C12:C26" si="1">EDATE($C$3,B12)</f>
        <v>38584</v>
      </c>
      <c r="D12" s="31" t="str">
        <f t="shared" si="0"/>
        <v>1年6ヶ月</v>
      </c>
      <c r="E12" s="23">
        <f>VLOOKUP(B12,{0,0;6,10;18,11;30,12;42,14;54,16;66,18;78,20},2)</f>
        <v>11</v>
      </c>
      <c r="F12" s="23">
        <f>K11</f>
        <v>7</v>
      </c>
      <c r="G12" s="23">
        <f t="shared" ref="G12:G20" si="2">E12+F12</f>
        <v>18</v>
      </c>
      <c r="H12" s="34">
        <v>5</v>
      </c>
      <c r="I12" s="24">
        <f t="shared" ref="I12:I20" si="3">G12-H12</f>
        <v>13</v>
      </c>
      <c r="J12" s="23">
        <f t="shared" ref="J12:J26" si="4">IF(H12&lt;=F12,F12-H12,0)</f>
        <v>2</v>
      </c>
      <c r="K12" s="23">
        <f t="shared" ref="K12:K20" si="5">I12-J12</f>
        <v>11</v>
      </c>
      <c r="L12" s="35"/>
      <c r="M12" s="35"/>
    </row>
    <row r="13" spans="1:13" x14ac:dyDescent="0.15">
      <c r="A13">
        <v>3</v>
      </c>
      <c r="B13" s="29">
        <v>30</v>
      </c>
      <c r="C13" s="30">
        <f t="shared" si="1"/>
        <v>38949</v>
      </c>
      <c r="D13" s="31" t="str">
        <f t="shared" si="0"/>
        <v>2年6ヶ月</v>
      </c>
      <c r="E13" s="23">
        <f>VLOOKUP(B13,{0,0;6,10;18,11;30,12;42,14;54,16;66,18;78,20},2)</f>
        <v>12</v>
      </c>
      <c r="F13" s="23">
        <f t="shared" ref="F13:F20" si="6">K12</f>
        <v>11</v>
      </c>
      <c r="G13" s="23">
        <f t="shared" si="2"/>
        <v>23</v>
      </c>
      <c r="H13" s="34"/>
      <c r="I13" s="24">
        <f t="shared" si="3"/>
        <v>23</v>
      </c>
      <c r="J13" s="23">
        <f t="shared" si="4"/>
        <v>11</v>
      </c>
      <c r="K13" s="23">
        <f t="shared" si="5"/>
        <v>12</v>
      </c>
      <c r="L13" s="35"/>
      <c r="M13" s="35"/>
    </row>
    <row r="14" spans="1:13" x14ac:dyDescent="0.15">
      <c r="A14">
        <v>4</v>
      </c>
      <c r="B14" s="29">
        <v>42</v>
      </c>
      <c r="C14" s="30">
        <f t="shared" si="1"/>
        <v>39314</v>
      </c>
      <c r="D14" s="31" t="str">
        <f t="shared" si="0"/>
        <v>3年6ヶ月</v>
      </c>
      <c r="E14" s="23">
        <f>VLOOKUP(B14,{0,0;6,10;18,11;30,12;42,14;54,16;66,18;78,20},2)</f>
        <v>14</v>
      </c>
      <c r="F14" s="23">
        <f>K13</f>
        <v>12</v>
      </c>
      <c r="G14" s="23">
        <f t="shared" si="2"/>
        <v>26</v>
      </c>
      <c r="H14" s="34"/>
      <c r="I14" s="24">
        <f t="shared" si="3"/>
        <v>26</v>
      </c>
      <c r="J14" s="23">
        <f t="shared" si="4"/>
        <v>12</v>
      </c>
      <c r="K14" s="23">
        <f t="shared" si="5"/>
        <v>14</v>
      </c>
      <c r="L14" s="35"/>
      <c r="M14" s="35"/>
    </row>
    <row r="15" spans="1:13" x14ac:dyDescent="0.15">
      <c r="A15">
        <v>5</v>
      </c>
      <c r="B15" s="29">
        <v>54</v>
      </c>
      <c r="C15" s="30">
        <f t="shared" si="1"/>
        <v>39680</v>
      </c>
      <c r="D15" s="31" t="str">
        <f t="shared" si="0"/>
        <v>4年6ヶ月</v>
      </c>
      <c r="E15" s="23">
        <f>VLOOKUP(B15,{0,0;6,10;18,11;30,12;42,14;54,16;66,18;78,20},2)</f>
        <v>16</v>
      </c>
      <c r="F15" s="23">
        <f t="shared" si="6"/>
        <v>14</v>
      </c>
      <c r="G15" s="23">
        <f t="shared" si="2"/>
        <v>30</v>
      </c>
      <c r="H15" s="34"/>
      <c r="I15" s="24">
        <f t="shared" si="3"/>
        <v>30</v>
      </c>
      <c r="J15" s="23">
        <f t="shared" si="4"/>
        <v>14</v>
      </c>
      <c r="K15" s="23">
        <f t="shared" si="5"/>
        <v>16</v>
      </c>
      <c r="L15" s="35"/>
      <c r="M15" s="35"/>
    </row>
    <row r="16" spans="1:13" x14ac:dyDescent="0.15">
      <c r="A16">
        <v>6</v>
      </c>
      <c r="B16" s="29">
        <v>66</v>
      </c>
      <c r="C16" s="30">
        <f t="shared" si="1"/>
        <v>40045</v>
      </c>
      <c r="D16" s="31" t="str">
        <f t="shared" si="0"/>
        <v>5年6ヶ月</v>
      </c>
      <c r="E16" s="23">
        <f>VLOOKUP(B16,{0,0;6,10;18,11;30,12;42,14;54,16;66,18;78,20},2)</f>
        <v>18</v>
      </c>
      <c r="F16" s="23">
        <f t="shared" si="6"/>
        <v>16</v>
      </c>
      <c r="G16" s="23">
        <f t="shared" si="2"/>
        <v>34</v>
      </c>
      <c r="H16" s="34"/>
      <c r="I16" s="24">
        <f t="shared" si="3"/>
        <v>34</v>
      </c>
      <c r="J16" s="23">
        <f t="shared" si="4"/>
        <v>16</v>
      </c>
      <c r="K16" s="23">
        <f t="shared" si="5"/>
        <v>18</v>
      </c>
      <c r="L16" s="35"/>
      <c r="M16" s="35"/>
    </row>
    <row r="17" spans="1:11" x14ac:dyDescent="0.15">
      <c r="A17">
        <v>7</v>
      </c>
      <c r="B17" s="29">
        <v>78</v>
      </c>
      <c r="C17" s="30">
        <f t="shared" si="1"/>
        <v>40410</v>
      </c>
      <c r="D17" s="31" t="str">
        <f t="shared" si="0"/>
        <v>6年6ヶ月</v>
      </c>
      <c r="E17" s="23">
        <f>VLOOKUP(B17,{0,0;6,10;18,11;30,12;42,14;54,16;66,18;78,20},2)</f>
        <v>20</v>
      </c>
      <c r="F17" s="23">
        <f t="shared" si="6"/>
        <v>18</v>
      </c>
      <c r="G17" s="23">
        <f t="shared" si="2"/>
        <v>38</v>
      </c>
      <c r="H17" s="34"/>
      <c r="I17" s="24">
        <f t="shared" si="3"/>
        <v>38</v>
      </c>
      <c r="J17" s="23">
        <f t="shared" si="4"/>
        <v>18</v>
      </c>
      <c r="K17" s="23">
        <f t="shared" si="5"/>
        <v>20</v>
      </c>
    </row>
    <row r="18" spans="1:11" x14ac:dyDescent="0.15">
      <c r="A18">
        <v>8</v>
      </c>
      <c r="B18" s="29">
        <v>90</v>
      </c>
      <c r="C18" s="30">
        <f t="shared" si="1"/>
        <v>40775</v>
      </c>
      <c r="D18" s="31" t="str">
        <f t="shared" si="0"/>
        <v>7年6ヶ月</v>
      </c>
      <c r="E18" s="23">
        <f>VLOOKUP(B18,{0,0;6,10;18,11;30,12;42,14;54,16;66,18;78,20},2)</f>
        <v>20</v>
      </c>
      <c r="F18" s="23">
        <f t="shared" si="6"/>
        <v>20</v>
      </c>
      <c r="G18" s="23">
        <f t="shared" si="2"/>
        <v>40</v>
      </c>
      <c r="H18" s="34"/>
      <c r="I18" s="24">
        <f t="shared" si="3"/>
        <v>40</v>
      </c>
      <c r="J18" s="23">
        <f t="shared" si="4"/>
        <v>20</v>
      </c>
      <c r="K18" s="23">
        <f t="shared" si="5"/>
        <v>20</v>
      </c>
    </row>
    <row r="19" spans="1:11" x14ac:dyDescent="0.15">
      <c r="A19">
        <v>9</v>
      </c>
      <c r="B19" s="29">
        <v>102</v>
      </c>
      <c r="C19" s="30">
        <f t="shared" si="1"/>
        <v>41141</v>
      </c>
      <c r="D19" s="31" t="str">
        <f t="shared" si="0"/>
        <v>8年6ヶ月</v>
      </c>
      <c r="E19" s="23">
        <f>VLOOKUP(B19,{0,0;6,10;18,11;30,12;42,14;54,16;66,18;78,20},2)</f>
        <v>20</v>
      </c>
      <c r="F19" s="23">
        <f t="shared" si="6"/>
        <v>20</v>
      </c>
      <c r="G19" s="23">
        <f t="shared" si="2"/>
        <v>40</v>
      </c>
      <c r="H19" s="34"/>
      <c r="I19" s="24">
        <f t="shared" si="3"/>
        <v>40</v>
      </c>
      <c r="J19" s="23">
        <f t="shared" si="4"/>
        <v>20</v>
      </c>
      <c r="K19" s="23">
        <f t="shared" si="5"/>
        <v>20</v>
      </c>
    </row>
    <row r="20" spans="1:11" x14ac:dyDescent="0.15">
      <c r="A20">
        <v>10</v>
      </c>
      <c r="B20" s="29">
        <v>114</v>
      </c>
      <c r="C20" s="30">
        <f t="shared" si="1"/>
        <v>41506</v>
      </c>
      <c r="D20" s="31" t="str">
        <f t="shared" si="0"/>
        <v>9年6ヶ月</v>
      </c>
      <c r="E20" s="23">
        <f>VLOOKUP(B20,{0,0;6,10;18,11;30,12;42,14;54,16;66,18;78,20},2)</f>
        <v>20</v>
      </c>
      <c r="F20" s="23">
        <f t="shared" si="6"/>
        <v>20</v>
      </c>
      <c r="G20" s="23">
        <f t="shared" si="2"/>
        <v>40</v>
      </c>
      <c r="H20" s="34"/>
      <c r="I20" s="24">
        <f t="shared" si="3"/>
        <v>40</v>
      </c>
      <c r="J20" s="23">
        <f t="shared" si="4"/>
        <v>20</v>
      </c>
      <c r="K20" s="23">
        <f t="shared" si="5"/>
        <v>20</v>
      </c>
    </row>
    <row r="21" spans="1:11" x14ac:dyDescent="0.15">
      <c r="A21">
        <v>11</v>
      </c>
      <c r="B21" s="29">
        <v>126</v>
      </c>
      <c r="C21" s="30">
        <f t="shared" si="1"/>
        <v>41871</v>
      </c>
      <c r="D21" s="31" t="str">
        <f t="shared" si="0"/>
        <v>10年6ヶ月</v>
      </c>
      <c r="E21" s="23">
        <f>VLOOKUP(B21,{0,0;6,10;18,11;30,12;42,14;54,16;66,18;78,20},2)</f>
        <v>20</v>
      </c>
      <c r="F21" s="23">
        <f t="shared" ref="F21:F26" si="7">K20</f>
        <v>20</v>
      </c>
      <c r="G21" s="23">
        <f t="shared" ref="G21:G26" si="8">E21+F21</f>
        <v>40</v>
      </c>
      <c r="H21" s="34"/>
      <c r="I21" s="24">
        <f t="shared" ref="I21:I26" si="9">G21-H21</f>
        <v>40</v>
      </c>
      <c r="J21" s="23">
        <f t="shared" si="4"/>
        <v>20</v>
      </c>
      <c r="K21" s="23">
        <f t="shared" ref="K21:K26" si="10">I21-J21</f>
        <v>20</v>
      </c>
    </row>
    <row r="22" spans="1:11" x14ac:dyDescent="0.15">
      <c r="A22">
        <v>12</v>
      </c>
      <c r="B22" s="29">
        <v>138</v>
      </c>
      <c r="C22" s="30">
        <f t="shared" si="1"/>
        <v>42236</v>
      </c>
      <c r="D22" s="31" t="str">
        <f t="shared" si="0"/>
        <v>11年6ヶ月</v>
      </c>
      <c r="E22" s="23">
        <f>VLOOKUP(B22,{0,0;6,10;18,11;30,12;42,14;54,16;66,18;78,20},2)</f>
        <v>20</v>
      </c>
      <c r="F22" s="23">
        <f t="shared" si="7"/>
        <v>20</v>
      </c>
      <c r="G22" s="23">
        <f t="shared" si="8"/>
        <v>40</v>
      </c>
      <c r="H22" s="34"/>
      <c r="I22" s="24">
        <f t="shared" si="9"/>
        <v>40</v>
      </c>
      <c r="J22" s="23">
        <f t="shared" si="4"/>
        <v>20</v>
      </c>
      <c r="K22" s="23">
        <f t="shared" si="10"/>
        <v>20</v>
      </c>
    </row>
    <row r="23" spans="1:11" x14ac:dyDescent="0.15">
      <c r="A23">
        <v>13</v>
      </c>
      <c r="B23" s="29">
        <v>150</v>
      </c>
      <c r="C23" s="30">
        <f t="shared" si="1"/>
        <v>42602</v>
      </c>
      <c r="D23" s="31" t="str">
        <f t="shared" si="0"/>
        <v>12年6ヶ月</v>
      </c>
      <c r="E23" s="23">
        <f>VLOOKUP(B23,{0,0;6,10;18,11;30,12;42,14;54,16;66,18;78,20},2)</f>
        <v>20</v>
      </c>
      <c r="F23" s="23">
        <f t="shared" si="7"/>
        <v>20</v>
      </c>
      <c r="G23" s="23">
        <f t="shared" si="8"/>
        <v>40</v>
      </c>
      <c r="H23" s="34"/>
      <c r="I23" s="24">
        <f t="shared" si="9"/>
        <v>40</v>
      </c>
      <c r="J23" s="23">
        <f t="shared" si="4"/>
        <v>20</v>
      </c>
      <c r="K23" s="23">
        <f t="shared" si="10"/>
        <v>20</v>
      </c>
    </row>
    <row r="24" spans="1:11" x14ac:dyDescent="0.15">
      <c r="A24">
        <v>14</v>
      </c>
      <c r="B24" s="29">
        <v>162</v>
      </c>
      <c r="C24" s="30">
        <f t="shared" si="1"/>
        <v>42967</v>
      </c>
      <c r="D24" s="31" t="str">
        <f t="shared" si="0"/>
        <v>13年6ヶ月</v>
      </c>
      <c r="E24" s="23">
        <f>VLOOKUP(B24,{0,0;6,10;18,11;30,12;42,14;54,16;66,18;78,20},2)</f>
        <v>20</v>
      </c>
      <c r="F24" s="23">
        <f t="shared" si="7"/>
        <v>20</v>
      </c>
      <c r="G24" s="23">
        <f t="shared" si="8"/>
        <v>40</v>
      </c>
      <c r="H24" s="34"/>
      <c r="I24" s="24">
        <f t="shared" si="9"/>
        <v>40</v>
      </c>
      <c r="J24" s="23">
        <f t="shared" si="4"/>
        <v>20</v>
      </c>
      <c r="K24" s="23">
        <f t="shared" si="10"/>
        <v>20</v>
      </c>
    </row>
    <row r="25" spans="1:11" x14ac:dyDescent="0.15">
      <c r="A25">
        <v>15</v>
      </c>
      <c r="B25" s="29">
        <v>174</v>
      </c>
      <c r="C25" s="30">
        <f t="shared" si="1"/>
        <v>43332</v>
      </c>
      <c r="D25" s="31" t="str">
        <f t="shared" si="0"/>
        <v>14年6ヶ月</v>
      </c>
      <c r="E25" s="23">
        <f>VLOOKUP(B25,{0,0;6,10;18,11;30,12;42,14;54,16;66,18;78,20},2)</f>
        <v>20</v>
      </c>
      <c r="F25" s="23">
        <f t="shared" si="7"/>
        <v>20</v>
      </c>
      <c r="G25" s="23">
        <f t="shared" si="8"/>
        <v>40</v>
      </c>
      <c r="H25" s="34"/>
      <c r="I25" s="24">
        <f t="shared" si="9"/>
        <v>40</v>
      </c>
      <c r="J25" s="23">
        <f t="shared" si="4"/>
        <v>20</v>
      </c>
      <c r="K25" s="23">
        <f t="shared" si="10"/>
        <v>20</v>
      </c>
    </row>
    <row r="26" spans="1:11" x14ac:dyDescent="0.15">
      <c r="A26">
        <v>16</v>
      </c>
      <c r="B26" s="29">
        <v>186</v>
      </c>
      <c r="C26" s="30">
        <f t="shared" si="1"/>
        <v>43697</v>
      </c>
      <c r="D26" s="31" t="str">
        <f t="shared" si="0"/>
        <v>15年6ヶ月</v>
      </c>
      <c r="E26" s="23">
        <f>VLOOKUP(B26,{0,0;6,10;18,11;30,12;42,14;54,16;66,18;78,20},2)</f>
        <v>20</v>
      </c>
      <c r="F26" s="23">
        <f t="shared" si="7"/>
        <v>20</v>
      </c>
      <c r="G26" s="23">
        <f t="shared" si="8"/>
        <v>40</v>
      </c>
      <c r="H26" s="34"/>
      <c r="I26" s="24">
        <f t="shared" si="9"/>
        <v>40</v>
      </c>
      <c r="J26" s="23">
        <f t="shared" si="4"/>
        <v>20</v>
      </c>
      <c r="K26" s="23">
        <f t="shared" si="10"/>
        <v>20</v>
      </c>
    </row>
  </sheetData>
  <mergeCells count="2">
    <mergeCell ref="A6:A7"/>
    <mergeCell ref="B6:B7"/>
  </mergeCells>
  <phoneticPr fontId="1"/>
  <pageMargins left="0.7" right="0.7" top="0.75" bottom="0.75" header="0.3" footer="0.3"/>
  <pageSetup paperSize="9" orientation="portrait" horizontalDpi="4294967293" verticalDpi="0" r:id="rId1"/>
  <ignoredErrors>
    <ignoredError sqref="J11 J12:J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zoomScale="80" zoomScaleNormal="80" workbookViewId="0">
      <selection activeCell="D38" sqref="D38"/>
    </sheetView>
  </sheetViews>
  <sheetFormatPr defaultRowHeight="13.5" x14ac:dyDescent="0.15"/>
  <cols>
    <col min="1" max="1" width="14.625" customWidth="1"/>
    <col min="2" max="3" width="14.625" bestFit="1" customWidth="1"/>
    <col min="4" max="4" width="14.375" bestFit="1" customWidth="1"/>
    <col min="5" max="5" width="14.75" customWidth="1"/>
    <col min="6" max="6" width="9" bestFit="1" customWidth="1"/>
    <col min="7" max="7" width="10.5" bestFit="1" customWidth="1"/>
    <col min="8" max="8" width="7.125" bestFit="1" customWidth="1"/>
    <col min="9" max="11" width="9" bestFit="1" customWidth="1"/>
    <col min="13" max="13" width="7.125" bestFit="1" customWidth="1"/>
    <col min="15" max="15" width="7.125" bestFit="1" customWidth="1"/>
    <col min="16" max="16" width="13" bestFit="1" customWidth="1"/>
    <col min="17" max="18" width="9" bestFit="1" customWidth="1"/>
    <col min="19" max="19" width="5.25" bestFit="1" customWidth="1"/>
    <col min="20" max="20" width="7.125" bestFit="1" customWidth="1"/>
    <col min="21" max="21" width="5.25" bestFit="1" customWidth="1"/>
  </cols>
  <sheetData>
    <row r="1" spans="1:20" x14ac:dyDescent="0.15">
      <c r="A1" s="5" t="s">
        <v>0</v>
      </c>
      <c r="B1" s="7">
        <v>42024</v>
      </c>
    </row>
    <row r="2" spans="1:20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pans="1:20" x14ac:dyDescent="0.15">
      <c r="A3" s="4">
        <v>101</v>
      </c>
      <c r="B3" s="4" t="s">
        <v>16</v>
      </c>
      <c r="C3" s="7">
        <v>38037</v>
      </c>
      <c r="D3" s="19" t="str">
        <f>DATEDIF(C3,B1,"Y")&amp;"年"&amp;DATEDIF(C3,B1,"YM")&amp;"ヶ月"</f>
        <v>10年11ヶ月</v>
      </c>
      <c r="E3" s="4">
        <f>VLOOKUP(DATEDIF(C3,B1,"M"),{0,0;6,10;18,11;30,12;42,14;54,16;66,18;78,20},2)</f>
        <v>20</v>
      </c>
      <c r="F3" s="11"/>
      <c r="G3" s="11"/>
      <c r="H3" s="11"/>
    </row>
    <row r="5" spans="1:20" x14ac:dyDescent="0.15">
      <c r="A5" s="3" t="s">
        <v>8</v>
      </c>
      <c r="B5" s="2" t="s">
        <v>9</v>
      </c>
    </row>
    <row r="6" spans="1:20" x14ac:dyDescent="0.15">
      <c r="A6" s="38">
        <f ca="1">VLOOKUP(B1,E10:L30,8)</f>
        <v>37</v>
      </c>
      <c r="B6" s="38">
        <f>VLOOKUP(B1,P10:T30,5)</f>
        <v>2.5</v>
      </c>
    </row>
    <row r="7" spans="1:20" x14ac:dyDescent="0.15">
      <c r="A7" s="38"/>
      <c r="B7" s="38"/>
    </row>
    <row r="8" spans="1:20" x14ac:dyDescent="0.15">
      <c r="I8" t="s">
        <v>17</v>
      </c>
      <c r="Q8" t="s">
        <v>17</v>
      </c>
    </row>
    <row r="9" spans="1:20" x14ac:dyDescent="0.15">
      <c r="A9" s="37" t="s">
        <v>10</v>
      </c>
      <c r="B9" s="37" t="s">
        <v>11</v>
      </c>
      <c r="D9" s="37" t="s">
        <v>30</v>
      </c>
      <c r="E9" s="37" t="s">
        <v>31</v>
      </c>
      <c r="F9" s="37" t="s">
        <v>23</v>
      </c>
      <c r="G9" s="37" t="s">
        <v>22</v>
      </c>
      <c r="H9" s="37" t="s">
        <v>29</v>
      </c>
      <c r="I9" s="6" t="s">
        <v>14</v>
      </c>
      <c r="J9" s="6" t="s">
        <v>15</v>
      </c>
      <c r="K9" s="12" t="s">
        <v>24</v>
      </c>
      <c r="L9" s="25" t="s">
        <v>21</v>
      </c>
      <c r="M9" s="12" t="s">
        <v>25</v>
      </c>
      <c r="N9" s="12" t="s">
        <v>21</v>
      </c>
      <c r="P9" s="4" t="s">
        <v>19</v>
      </c>
      <c r="Q9" s="4" t="s">
        <v>12</v>
      </c>
      <c r="R9" s="4" t="s">
        <v>13</v>
      </c>
      <c r="S9" s="12" t="s">
        <v>18</v>
      </c>
      <c r="T9" s="25" t="s">
        <v>20</v>
      </c>
    </row>
    <row r="10" spans="1:20" x14ac:dyDescent="0.15">
      <c r="A10" s="4" t="s">
        <v>12</v>
      </c>
      <c r="B10" s="7">
        <v>41699</v>
      </c>
      <c r="D10" s="4">
        <v>6</v>
      </c>
      <c r="E10" s="7">
        <f>EDATE($C$3,D10)</f>
        <v>38219</v>
      </c>
      <c r="F10" s="4">
        <f>VLOOKUP(D10,{0,0;6,10;18,11;30,12;42,14;54,16;66,18;78,20},2)</f>
        <v>10</v>
      </c>
      <c r="G10" s="4">
        <v>0</v>
      </c>
      <c r="H10" s="4">
        <f>F10+G10</f>
        <v>10</v>
      </c>
      <c r="I10" s="27">
        <f ca="1">COUNTIFS($A$10:$A$38,"一日有給",$B$10:$B$38,"&gt;="&amp;DATE(yesr($E10)-1,MONTH($E10),DAY($E10)),$B$10:$B$38,"&lt;"&amp;$E10)</f>
        <v>0</v>
      </c>
      <c r="J10" s="27">
        <f ca="1">COUNTIFS($A$10:$A$38,"半日有給",$B$10:$B$38,"&gt;="&amp;DATE(yesr($E10)-1,MONTH($E10),DAY($E10)),$B$10:$B$38,"&lt;"&amp;$E10)</f>
        <v>0</v>
      </c>
      <c r="K10" s="15">
        <f ca="1">I10+J10*0.5</f>
        <v>0</v>
      </c>
      <c r="L10" s="26">
        <f ca="1">H10-K10</f>
        <v>10</v>
      </c>
      <c r="M10" s="16">
        <f ca="1">IF(K10&gt;G10,0,G10-K10)</f>
        <v>0</v>
      </c>
      <c r="N10" s="16">
        <f ca="1">L10-M10</f>
        <v>10</v>
      </c>
      <c r="P10" s="7">
        <f t="shared" ref="P10:P30" si="0">DATE(YEAR($E10),4,1)</f>
        <v>38078</v>
      </c>
      <c r="Q10" s="13">
        <f t="shared" ref="Q10:Q30" si="1">COUNTIFS($A$10:$A$38,"一日年休",$B$10:$B$38,"&gt;="&amp;$P10,$B$10:$B$38,"&lt;"&amp;$P11)</f>
        <v>0</v>
      </c>
      <c r="R10" s="13">
        <f t="shared" ref="R10:R30" si="2">COUNTIFS($A$10:$A$38,"半日年休",$B$10:$B$38,"&gt;="&amp;$P10,$B$10:$B$38,"&lt;"&amp;$P11)</f>
        <v>0</v>
      </c>
      <c r="S10" s="17">
        <f>Q10+R10*0.5</f>
        <v>0</v>
      </c>
      <c r="T10" s="36">
        <f>6-S10</f>
        <v>6</v>
      </c>
    </row>
    <row r="11" spans="1:20" x14ac:dyDescent="0.15">
      <c r="A11" s="4" t="s">
        <v>13</v>
      </c>
      <c r="B11" s="7">
        <v>41718</v>
      </c>
      <c r="D11" s="4">
        <v>18</v>
      </c>
      <c r="E11" s="7">
        <f t="shared" ref="E11:E30" si="3">EDATE($C$3,D11)</f>
        <v>38584</v>
      </c>
      <c r="F11" s="4">
        <f>VLOOKUP(D11,{0,0;6,10;18,11;30,12;42,14;54,16;66,18;78,20},2)</f>
        <v>11</v>
      </c>
      <c r="G11" s="16">
        <f ca="1">N10</f>
        <v>10</v>
      </c>
      <c r="H11" s="4">
        <f t="shared" ref="H11:H30" ca="1" si="4">F11+G11</f>
        <v>21</v>
      </c>
      <c r="I11" s="27">
        <f t="shared" ref="I11:I30" si="5">COUNTIFS($A$10:$A$38,"一日有給",$B$10:$B$38,"&gt;="&amp;$E10,$B$10:$B$38,"&lt;"&amp;$E11)</f>
        <v>0</v>
      </c>
      <c r="J11" s="27">
        <f t="shared" ref="J11:J30" si="6">COUNTIFS($A$10:$A$38,"半日有給",$B$10:$B$38,"&gt;="&amp;$E10,$B$10:$B$38,"&lt;"&amp;$E11)</f>
        <v>0</v>
      </c>
      <c r="K11" s="15">
        <f t="shared" ref="K11:K30" si="7">I11+J11*0.5</f>
        <v>0</v>
      </c>
      <c r="L11" s="26">
        <f t="shared" ref="L11:L30" ca="1" si="8">H11-K11</f>
        <v>21</v>
      </c>
      <c r="M11" s="16">
        <f t="shared" ref="M11:M30" ca="1" si="9">IF(K11&gt;G11,0,G11-K11)</f>
        <v>10</v>
      </c>
      <c r="N11" s="16">
        <f t="shared" ref="N11:N30" ca="1" si="10">L11-M11</f>
        <v>11</v>
      </c>
      <c r="P11" s="7">
        <f t="shared" si="0"/>
        <v>38443</v>
      </c>
      <c r="Q11" s="13">
        <f t="shared" si="1"/>
        <v>0</v>
      </c>
      <c r="R11" s="13">
        <f t="shared" si="2"/>
        <v>0</v>
      </c>
      <c r="S11" s="17">
        <f t="shared" ref="S11:S30" si="11">Q11+R11*0.5</f>
        <v>0</v>
      </c>
      <c r="T11" s="36">
        <f t="shared" ref="T11:T30" si="12">6-S11</f>
        <v>6</v>
      </c>
    </row>
    <row r="12" spans="1:20" x14ac:dyDescent="0.15">
      <c r="A12" s="4" t="s">
        <v>13</v>
      </c>
      <c r="B12" s="7">
        <v>41723</v>
      </c>
      <c r="D12" s="4">
        <v>30</v>
      </c>
      <c r="E12" s="7">
        <f t="shared" si="3"/>
        <v>38949</v>
      </c>
      <c r="F12" s="4">
        <f>VLOOKUP(D12,{0,0;6,10;18,11;30,12;42,14;54,16;66,18;78,20},2)</f>
        <v>12</v>
      </c>
      <c r="G12" s="16">
        <f t="shared" ref="G12:G30" ca="1" si="13">N11</f>
        <v>11</v>
      </c>
      <c r="H12" s="4">
        <f t="shared" ca="1" si="4"/>
        <v>23</v>
      </c>
      <c r="I12" s="27">
        <f t="shared" si="5"/>
        <v>0</v>
      </c>
      <c r="J12" s="27">
        <f t="shared" si="6"/>
        <v>0</v>
      </c>
      <c r="K12" s="15">
        <f t="shared" si="7"/>
        <v>0</v>
      </c>
      <c r="L12" s="26">
        <f t="shared" ca="1" si="8"/>
        <v>23</v>
      </c>
      <c r="M12" s="16">
        <f t="shared" ca="1" si="9"/>
        <v>11</v>
      </c>
      <c r="N12" s="16">
        <f t="shared" ca="1" si="10"/>
        <v>12</v>
      </c>
      <c r="O12" s="20"/>
      <c r="P12" s="7">
        <f t="shared" si="0"/>
        <v>38808</v>
      </c>
      <c r="Q12" s="13">
        <f t="shared" si="1"/>
        <v>0</v>
      </c>
      <c r="R12" s="13">
        <f t="shared" si="2"/>
        <v>0</v>
      </c>
      <c r="S12" s="17">
        <f t="shared" si="11"/>
        <v>0</v>
      </c>
      <c r="T12" s="36">
        <f t="shared" si="12"/>
        <v>6</v>
      </c>
    </row>
    <row r="13" spans="1:20" x14ac:dyDescent="0.15">
      <c r="A13" s="4" t="s">
        <v>12</v>
      </c>
      <c r="B13" s="7">
        <v>41774</v>
      </c>
      <c r="D13" s="4">
        <v>42</v>
      </c>
      <c r="E13" s="7">
        <f t="shared" si="3"/>
        <v>39314</v>
      </c>
      <c r="F13" s="4">
        <f>VLOOKUP(D13,{0,0;6,10;18,11;30,12;42,14;54,16;66,18;78,20},2)</f>
        <v>14</v>
      </c>
      <c r="G13" s="16">
        <f t="shared" ca="1" si="13"/>
        <v>12</v>
      </c>
      <c r="H13" s="4">
        <f t="shared" ca="1" si="4"/>
        <v>26</v>
      </c>
      <c r="I13" s="27">
        <f t="shared" si="5"/>
        <v>0</v>
      </c>
      <c r="J13" s="27">
        <f t="shared" si="6"/>
        <v>0</v>
      </c>
      <c r="K13" s="15">
        <f t="shared" si="7"/>
        <v>0</v>
      </c>
      <c r="L13" s="26">
        <f t="shared" ca="1" si="8"/>
        <v>26</v>
      </c>
      <c r="M13" s="16">
        <f t="shared" ca="1" si="9"/>
        <v>12</v>
      </c>
      <c r="N13" s="16">
        <f t="shared" ca="1" si="10"/>
        <v>14</v>
      </c>
      <c r="O13" s="20"/>
      <c r="P13" s="7">
        <f t="shared" si="0"/>
        <v>39173</v>
      </c>
      <c r="Q13" s="13">
        <f t="shared" si="1"/>
        <v>0</v>
      </c>
      <c r="R13" s="13">
        <f t="shared" si="2"/>
        <v>0</v>
      </c>
      <c r="S13" s="17">
        <f t="shared" si="11"/>
        <v>0</v>
      </c>
      <c r="T13" s="36">
        <f t="shared" si="12"/>
        <v>6</v>
      </c>
    </row>
    <row r="14" spans="1:20" x14ac:dyDescent="0.15">
      <c r="A14" s="4" t="s">
        <v>12</v>
      </c>
      <c r="B14" s="7">
        <v>41944</v>
      </c>
      <c r="D14" s="4">
        <v>54</v>
      </c>
      <c r="E14" s="7">
        <f t="shared" si="3"/>
        <v>39680</v>
      </c>
      <c r="F14" s="4">
        <f>VLOOKUP(D14,{0,0;6,10;18,11;30,12;42,14;54,16;66,18;78,20},2)</f>
        <v>16</v>
      </c>
      <c r="G14" s="16">
        <f t="shared" ca="1" si="13"/>
        <v>14</v>
      </c>
      <c r="H14" s="4">
        <f t="shared" ca="1" si="4"/>
        <v>30</v>
      </c>
      <c r="I14" s="27">
        <f t="shared" si="5"/>
        <v>0</v>
      </c>
      <c r="J14" s="27">
        <f t="shared" si="6"/>
        <v>0</v>
      </c>
      <c r="K14" s="15">
        <f t="shared" si="7"/>
        <v>0</v>
      </c>
      <c r="L14" s="26">
        <f t="shared" ca="1" si="8"/>
        <v>30</v>
      </c>
      <c r="M14" s="16">
        <f t="shared" ca="1" si="9"/>
        <v>14</v>
      </c>
      <c r="N14" s="16">
        <f t="shared" ca="1" si="10"/>
        <v>16</v>
      </c>
      <c r="O14" s="20"/>
      <c r="P14" s="7">
        <f t="shared" si="0"/>
        <v>39539</v>
      </c>
      <c r="Q14" s="13">
        <f t="shared" si="1"/>
        <v>0</v>
      </c>
      <c r="R14" s="13">
        <f t="shared" si="2"/>
        <v>0</v>
      </c>
      <c r="S14" s="17">
        <f t="shared" si="11"/>
        <v>0</v>
      </c>
      <c r="T14" s="36">
        <f t="shared" si="12"/>
        <v>6</v>
      </c>
    </row>
    <row r="15" spans="1:20" x14ac:dyDescent="0.15">
      <c r="A15" s="4" t="s">
        <v>13</v>
      </c>
      <c r="B15" s="7">
        <v>41997</v>
      </c>
      <c r="D15" s="4">
        <v>66</v>
      </c>
      <c r="E15" s="7">
        <f t="shared" si="3"/>
        <v>40045</v>
      </c>
      <c r="F15" s="4">
        <f>VLOOKUP(D15,{0,0;6,10;18,11;30,12;42,14;54,16;66,18;78,20},2)</f>
        <v>18</v>
      </c>
      <c r="G15" s="16">
        <f t="shared" ca="1" si="13"/>
        <v>16</v>
      </c>
      <c r="H15" s="4">
        <f t="shared" ca="1" si="4"/>
        <v>34</v>
      </c>
      <c r="I15" s="27">
        <f t="shared" si="5"/>
        <v>0</v>
      </c>
      <c r="J15" s="27">
        <f t="shared" si="6"/>
        <v>0</v>
      </c>
      <c r="K15" s="15">
        <f t="shared" si="7"/>
        <v>0</v>
      </c>
      <c r="L15" s="26">
        <f t="shared" ca="1" si="8"/>
        <v>34</v>
      </c>
      <c r="M15" s="16">
        <f t="shared" ca="1" si="9"/>
        <v>16</v>
      </c>
      <c r="N15" s="16">
        <f t="shared" ca="1" si="10"/>
        <v>18</v>
      </c>
      <c r="O15" s="20"/>
      <c r="P15" s="7">
        <f t="shared" si="0"/>
        <v>39904</v>
      </c>
      <c r="Q15" s="13">
        <f t="shared" si="1"/>
        <v>0</v>
      </c>
      <c r="R15" s="13">
        <f t="shared" si="2"/>
        <v>0</v>
      </c>
      <c r="S15" s="17">
        <f t="shared" si="11"/>
        <v>0</v>
      </c>
      <c r="T15" s="36">
        <f t="shared" si="12"/>
        <v>6</v>
      </c>
    </row>
    <row r="16" spans="1:20" x14ac:dyDescent="0.15">
      <c r="A16" s="4" t="s">
        <v>13</v>
      </c>
      <c r="B16" s="7">
        <v>41999</v>
      </c>
      <c r="D16" s="4">
        <v>78</v>
      </c>
      <c r="E16" s="7">
        <f t="shared" si="3"/>
        <v>40410</v>
      </c>
      <c r="F16" s="4">
        <f>VLOOKUP(D16,{0,0;6,10;18,11;30,12;42,14;54,16;66,18;78,20},2)</f>
        <v>20</v>
      </c>
      <c r="G16" s="16">
        <f t="shared" ca="1" si="13"/>
        <v>18</v>
      </c>
      <c r="H16" s="4">
        <f t="shared" ca="1" si="4"/>
        <v>38</v>
      </c>
      <c r="I16" s="27">
        <f t="shared" si="5"/>
        <v>0</v>
      </c>
      <c r="J16" s="27">
        <f t="shared" si="6"/>
        <v>0</v>
      </c>
      <c r="K16" s="15">
        <f t="shared" si="7"/>
        <v>0</v>
      </c>
      <c r="L16" s="26">
        <f t="shared" ca="1" si="8"/>
        <v>38</v>
      </c>
      <c r="M16" s="16">
        <f t="shared" ca="1" si="9"/>
        <v>18</v>
      </c>
      <c r="N16" s="16">
        <f t="shared" ca="1" si="10"/>
        <v>20</v>
      </c>
      <c r="O16" s="20"/>
      <c r="P16" s="7">
        <f t="shared" si="0"/>
        <v>40269</v>
      </c>
      <c r="Q16" s="13">
        <f t="shared" si="1"/>
        <v>0</v>
      </c>
      <c r="R16" s="13">
        <f t="shared" si="2"/>
        <v>0</v>
      </c>
      <c r="S16" s="17">
        <f t="shared" si="11"/>
        <v>0</v>
      </c>
      <c r="T16" s="36">
        <f t="shared" si="12"/>
        <v>6</v>
      </c>
    </row>
    <row r="17" spans="1:20" x14ac:dyDescent="0.15">
      <c r="A17" s="4" t="s">
        <v>13</v>
      </c>
      <c r="B17" s="7">
        <v>42010</v>
      </c>
      <c r="D17" s="4">
        <v>90</v>
      </c>
      <c r="E17" s="7">
        <f t="shared" si="3"/>
        <v>40775</v>
      </c>
      <c r="F17" s="4">
        <f>VLOOKUP(D17,{0,0;6,10;18,11;30,12;42,14;54,16;66,18;78,20},2)</f>
        <v>20</v>
      </c>
      <c r="G17" s="16">
        <f t="shared" ca="1" si="13"/>
        <v>20</v>
      </c>
      <c r="H17" s="4">
        <f t="shared" ca="1" si="4"/>
        <v>40</v>
      </c>
      <c r="I17" s="27">
        <f t="shared" si="5"/>
        <v>0</v>
      </c>
      <c r="J17" s="27">
        <f t="shared" si="6"/>
        <v>0</v>
      </c>
      <c r="K17" s="15">
        <f t="shared" si="7"/>
        <v>0</v>
      </c>
      <c r="L17" s="26">
        <f t="shared" ca="1" si="8"/>
        <v>40</v>
      </c>
      <c r="M17" s="16">
        <f t="shared" ca="1" si="9"/>
        <v>20</v>
      </c>
      <c r="N17" s="16">
        <f t="shared" ca="1" si="10"/>
        <v>20</v>
      </c>
      <c r="O17" s="20"/>
      <c r="P17" s="7">
        <f t="shared" si="0"/>
        <v>40634</v>
      </c>
      <c r="Q17" s="13">
        <f t="shared" si="1"/>
        <v>0</v>
      </c>
      <c r="R17" s="13">
        <f t="shared" si="2"/>
        <v>0</v>
      </c>
      <c r="S17" s="17">
        <f t="shared" si="11"/>
        <v>0</v>
      </c>
      <c r="T17" s="36">
        <f t="shared" si="12"/>
        <v>6</v>
      </c>
    </row>
    <row r="18" spans="1:20" x14ac:dyDescent="0.15">
      <c r="A18" s="4" t="s">
        <v>14</v>
      </c>
      <c r="B18" s="7">
        <v>41528</v>
      </c>
      <c r="D18" s="4">
        <v>102</v>
      </c>
      <c r="E18" s="7">
        <f t="shared" si="3"/>
        <v>41141</v>
      </c>
      <c r="F18" s="4">
        <f>VLOOKUP(D18,{0,0;6,10;18,11;30,12;42,14;54,16;66,18;78,20},2)</f>
        <v>20</v>
      </c>
      <c r="G18" s="16">
        <f t="shared" ca="1" si="13"/>
        <v>20</v>
      </c>
      <c r="H18" s="4">
        <f t="shared" ca="1" si="4"/>
        <v>40</v>
      </c>
      <c r="I18" s="27">
        <f t="shared" si="5"/>
        <v>0</v>
      </c>
      <c r="J18" s="27">
        <f t="shared" si="6"/>
        <v>0</v>
      </c>
      <c r="K18" s="15">
        <f t="shared" si="7"/>
        <v>0</v>
      </c>
      <c r="L18" s="26">
        <f t="shared" ca="1" si="8"/>
        <v>40</v>
      </c>
      <c r="M18" s="16">
        <f t="shared" ca="1" si="9"/>
        <v>20</v>
      </c>
      <c r="N18" s="16">
        <f t="shared" ca="1" si="10"/>
        <v>20</v>
      </c>
      <c r="O18" s="20"/>
      <c r="P18" s="7">
        <f t="shared" si="0"/>
        <v>41000</v>
      </c>
      <c r="Q18" s="13">
        <f t="shared" si="1"/>
        <v>0</v>
      </c>
      <c r="R18" s="13">
        <f t="shared" si="2"/>
        <v>0</v>
      </c>
      <c r="S18" s="17">
        <f t="shared" si="11"/>
        <v>0</v>
      </c>
      <c r="T18" s="36">
        <f t="shared" si="12"/>
        <v>6</v>
      </c>
    </row>
    <row r="19" spans="1:20" x14ac:dyDescent="0.15">
      <c r="A19" s="4" t="s">
        <v>14</v>
      </c>
      <c r="B19" s="7">
        <v>41579</v>
      </c>
      <c r="D19" s="4">
        <v>114</v>
      </c>
      <c r="E19" s="7">
        <f t="shared" si="3"/>
        <v>41506</v>
      </c>
      <c r="F19" s="4">
        <f>VLOOKUP(D19,{0,0;6,10;18,11;30,12;42,14;54,16;66,18;78,20},2)</f>
        <v>20</v>
      </c>
      <c r="G19" s="16">
        <f t="shared" ca="1" si="13"/>
        <v>20</v>
      </c>
      <c r="H19" s="4">
        <f t="shared" ca="1" si="4"/>
        <v>40</v>
      </c>
      <c r="I19" s="27">
        <f t="shared" si="5"/>
        <v>0</v>
      </c>
      <c r="J19" s="27">
        <f t="shared" si="6"/>
        <v>0</v>
      </c>
      <c r="K19" s="15">
        <f t="shared" si="7"/>
        <v>0</v>
      </c>
      <c r="L19" s="26">
        <f t="shared" ca="1" si="8"/>
        <v>40</v>
      </c>
      <c r="M19" s="16">
        <f t="shared" ca="1" si="9"/>
        <v>20</v>
      </c>
      <c r="N19" s="16">
        <f t="shared" ca="1" si="10"/>
        <v>20</v>
      </c>
      <c r="O19" s="20"/>
      <c r="P19" s="7">
        <f t="shared" si="0"/>
        <v>41365</v>
      </c>
      <c r="Q19" s="13">
        <f t="shared" si="1"/>
        <v>1</v>
      </c>
      <c r="R19" s="13">
        <f t="shared" si="2"/>
        <v>2</v>
      </c>
      <c r="S19" s="17">
        <f t="shared" si="11"/>
        <v>2</v>
      </c>
      <c r="T19" s="36">
        <f t="shared" si="12"/>
        <v>4</v>
      </c>
    </row>
    <row r="20" spans="1:20" x14ac:dyDescent="0.15">
      <c r="A20" s="4" t="s">
        <v>15</v>
      </c>
      <c r="B20" s="7">
        <v>41633</v>
      </c>
      <c r="D20" s="4">
        <v>126</v>
      </c>
      <c r="E20" s="7">
        <f t="shared" si="3"/>
        <v>41871</v>
      </c>
      <c r="F20" s="4">
        <f>VLOOKUP(D20,{0,0;6,10;18,11;30,12;42,14;54,16;66,18;78,20},2)</f>
        <v>20</v>
      </c>
      <c r="G20" s="16">
        <f t="shared" ca="1" si="13"/>
        <v>20</v>
      </c>
      <c r="H20" s="4">
        <f t="shared" ca="1" si="4"/>
        <v>40</v>
      </c>
      <c r="I20" s="27">
        <f t="shared" si="5"/>
        <v>2</v>
      </c>
      <c r="J20" s="27">
        <f t="shared" si="6"/>
        <v>2</v>
      </c>
      <c r="K20" s="15">
        <f t="shared" si="7"/>
        <v>3</v>
      </c>
      <c r="L20" s="26">
        <f t="shared" ca="1" si="8"/>
        <v>37</v>
      </c>
      <c r="M20" s="16">
        <f t="shared" ca="1" si="9"/>
        <v>17</v>
      </c>
      <c r="N20" s="16">
        <f t="shared" ca="1" si="10"/>
        <v>20</v>
      </c>
      <c r="O20" s="20"/>
      <c r="P20" s="7">
        <f t="shared" si="0"/>
        <v>41730</v>
      </c>
      <c r="Q20" s="13">
        <f t="shared" si="1"/>
        <v>2</v>
      </c>
      <c r="R20" s="13">
        <f t="shared" si="2"/>
        <v>3</v>
      </c>
      <c r="S20" s="17">
        <f t="shared" si="11"/>
        <v>3.5</v>
      </c>
      <c r="T20" s="36">
        <f t="shared" si="12"/>
        <v>2.5</v>
      </c>
    </row>
    <row r="21" spans="1:20" x14ac:dyDescent="0.15">
      <c r="A21" s="4" t="s">
        <v>15</v>
      </c>
      <c r="B21" s="7">
        <v>41646</v>
      </c>
      <c r="D21" s="4">
        <v>138</v>
      </c>
      <c r="E21" s="7">
        <f t="shared" si="3"/>
        <v>42236</v>
      </c>
      <c r="F21" s="4">
        <f>VLOOKUP(D21,{0,0;6,10;18,11;30,12;42,14;54,16;66,18;78,20},2)</f>
        <v>20</v>
      </c>
      <c r="G21" s="16">
        <f t="shared" ca="1" si="13"/>
        <v>20</v>
      </c>
      <c r="H21" s="4">
        <f t="shared" ca="1" si="4"/>
        <v>40</v>
      </c>
      <c r="I21" s="27">
        <f t="shared" si="5"/>
        <v>0</v>
      </c>
      <c r="J21" s="27">
        <f t="shared" si="6"/>
        <v>0</v>
      </c>
      <c r="K21" s="15">
        <f t="shared" si="7"/>
        <v>0</v>
      </c>
      <c r="L21" s="26">
        <f t="shared" ca="1" si="8"/>
        <v>40</v>
      </c>
      <c r="M21" s="16">
        <f t="shared" ca="1" si="9"/>
        <v>20</v>
      </c>
      <c r="N21" s="16">
        <f t="shared" ca="1" si="10"/>
        <v>20</v>
      </c>
      <c r="O21" s="20"/>
      <c r="P21" s="7">
        <f t="shared" si="0"/>
        <v>42095</v>
      </c>
      <c r="Q21" s="13">
        <f t="shared" si="1"/>
        <v>0</v>
      </c>
      <c r="R21" s="13">
        <f t="shared" si="2"/>
        <v>0</v>
      </c>
      <c r="S21" s="17">
        <f t="shared" si="11"/>
        <v>0</v>
      </c>
      <c r="T21" s="36">
        <f t="shared" si="12"/>
        <v>6</v>
      </c>
    </row>
    <row r="22" spans="1:20" x14ac:dyDescent="0.15">
      <c r="A22" s="4"/>
      <c r="B22" s="14"/>
      <c r="D22" s="4">
        <v>150</v>
      </c>
      <c r="E22" s="7">
        <f t="shared" si="3"/>
        <v>42602</v>
      </c>
      <c r="F22" s="4">
        <f>VLOOKUP(D22,{0,0;6,10;18,11;30,12;42,14;54,16;66,18;78,20},2)</f>
        <v>20</v>
      </c>
      <c r="G22" s="16">
        <f t="shared" ca="1" si="13"/>
        <v>20</v>
      </c>
      <c r="H22" s="4">
        <f t="shared" ca="1" si="4"/>
        <v>40</v>
      </c>
      <c r="I22" s="27">
        <f t="shared" si="5"/>
        <v>0</v>
      </c>
      <c r="J22" s="27">
        <f t="shared" si="6"/>
        <v>0</v>
      </c>
      <c r="K22" s="15">
        <f t="shared" si="7"/>
        <v>0</v>
      </c>
      <c r="L22" s="26">
        <f t="shared" ca="1" si="8"/>
        <v>40</v>
      </c>
      <c r="M22" s="16">
        <f t="shared" ca="1" si="9"/>
        <v>20</v>
      </c>
      <c r="N22" s="16">
        <f t="shared" ca="1" si="10"/>
        <v>20</v>
      </c>
      <c r="O22" s="20"/>
      <c r="P22" s="7">
        <f t="shared" si="0"/>
        <v>42461</v>
      </c>
      <c r="Q22" s="13">
        <f t="shared" si="1"/>
        <v>0</v>
      </c>
      <c r="R22" s="13">
        <f t="shared" si="2"/>
        <v>0</v>
      </c>
      <c r="S22" s="17">
        <f t="shared" si="11"/>
        <v>0</v>
      </c>
      <c r="T22" s="36">
        <f t="shared" si="12"/>
        <v>6</v>
      </c>
    </row>
    <row r="23" spans="1:20" x14ac:dyDescent="0.15">
      <c r="A23" s="4"/>
      <c r="B23" s="14"/>
      <c r="D23" s="4">
        <v>162</v>
      </c>
      <c r="E23" s="7">
        <f t="shared" si="3"/>
        <v>42967</v>
      </c>
      <c r="F23" s="4">
        <f>VLOOKUP(D23,{0,0;6,10;18,11;30,12;42,14;54,16;66,18;78,20},2)</f>
        <v>20</v>
      </c>
      <c r="G23" s="16">
        <f t="shared" ca="1" si="13"/>
        <v>20</v>
      </c>
      <c r="H23" s="4">
        <f t="shared" ca="1" si="4"/>
        <v>40</v>
      </c>
      <c r="I23" s="27">
        <f t="shared" si="5"/>
        <v>0</v>
      </c>
      <c r="J23" s="27">
        <f t="shared" si="6"/>
        <v>0</v>
      </c>
      <c r="K23" s="15">
        <f t="shared" si="7"/>
        <v>0</v>
      </c>
      <c r="L23" s="26">
        <f t="shared" ca="1" si="8"/>
        <v>40</v>
      </c>
      <c r="M23" s="16">
        <f t="shared" ca="1" si="9"/>
        <v>20</v>
      </c>
      <c r="N23" s="16">
        <f t="shared" ca="1" si="10"/>
        <v>20</v>
      </c>
      <c r="O23" s="20"/>
      <c r="P23" s="7">
        <f t="shared" si="0"/>
        <v>42826</v>
      </c>
      <c r="Q23" s="13">
        <f t="shared" si="1"/>
        <v>0</v>
      </c>
      <c r="R23" s="13">
        <f t="shared" si="2"/>
        <v>0</v>
      </c>
      <c r="S23" s="17">
        <f t="shared" si="11"/>
        <v>0</v>
      </c>
      <c r="T23" s="36">
        <f t="shared" si="12"/>
        <v>6</v>
      </c>
    </row>
    <row r="24" spans="1:20" x14ac:dyDescent="0.15">
      <c r="A24" s="4"/>
      <c r="B24" s="14"/>
      <c r="D24" s="4">
        <v>174</v>
      </c>
      <c r="E24" s="7">
        <f t="shared" si="3"/>
        <v>43332</v>
      </c>
      <c r="F24" s="4">
        <f>VLOOKUP(D24,{0,0;6,10;18,11;30,12;42,14;54,16;66,18;78,20},2)</f>
        <v>20</v>
      </c>
      <c r="G24" s="16">
        <f t="shared" ca="1" si="13"/>
        <v>20</v>
      </c>
      <c r="H24" s="4">
        <f t="shared" ca="1" si="4"/>
        <v>40</v>
      </c>
      <c r="I24" s="27">
        <f t="shared" si="5"/>
        <v>0</v>
      </c>
      <c r="J24" s="27">
        <f t="shared" si="6"/>
        <v>0</v>
      </c>
      <c r="K24" s="15">
        <f t="shared" si="7"/>
        <v>0</v>
      </c>
      <c r="L24" s="26">
        <f t="shared" ca="1" si="8"/>
        <v>40</v>
      </c>
      <c r="M24" s="16">
        <f t="shared" ca="1" si="9"/>
        <v>20</v>
      </c>
      <c r="N24" s="16">
        <f t="shared" ca="1" si="10"/>
        <v>20</v>
      </c>
      <c r="O24" s="20"/>
      <c r="P24" s="7">
        <f t="shared" si="0"/>
        <v>43191</v>
      </c>
      <c r="Q24" s="13">
        <f t="shared" si="1"/>
        <v>0</v>
      </c>
      <c r="R24" s="13">
        <f t="shared" si="2"/>
        <v>0</v>
      </c>
      <c r="S24" s="17">
        <f t="shared" si="11"/>
        <v>0</v>
      </c>
      <c r="T24" s="36">
        <f t="shared" si="12"/>
        <v>6</v>
      </c>
    </row>
    <row r="25" spans="1:20" x14ac:dyDescent="0.15">
      <c r="A25" s="4"/>
      <c r="B25" s="14"/>
      <c r="D25" s="4">
        <v>186</v>
      </c>
      <c r="E25" s="7">
        <f t="shared" si="3"/>
        <v>43697</v>
      </c>
      <c r="F25" s="4">
        <f>VLOOKUP(D25,{0,0;6,10;18,11;30,12;42,14;54,16;66,18;78,20},2)</f>
        <v>20</v>
      </c>
      <c r="G25" s="16">
        <f t="shared" ca="1" si="13"/>
        <v>20</v>
      </c>
      <c r="H25" s="4">
        <f t="shared" ca="1" si="4"/>
        <v>40</v>
      </c>
      <c r="I25" s="27">
        <f t="shared" si="5"/>
        <v>0</v>
      </c>
      <c r="J25" s="27">
        <f t="shared" si="6"/>
        <v>0</v>
      </c>
      <c r="K25" s="15">
        <f t="shared" si="7"/>
        <v>0</v>
      </c>
      <c r="L25" s="26">
        <f t="shared" ca="1" si="8"/>
        <v>40</v>
      </c>
      <c r="M25" s="16">
        <f t="shared" ca="1" si="9"/>
        <v>20</v>
      </c>
      <c r="N25" s="16">
        <f t="shared" ca="1" si="10"/>
        <v>20</v>
      </c>
      <c r="O25" s="20"/>
      <c r="P25" s="7">
        <f t="shared" si="0"/>
        <v>43556</v>
      </c>
      <c r="Q25" s="13">
        <f t="shared" si="1"/>
        <v>0</v>
      </c>
      <c r="R25" s="13">
        <f t="shared" si="2"/>
        <v>0</v>
      </c>
      <c r="S25" s="17">
        <f t="shared" si="11"/>
        <v>0</v>
      </c>
      <c r="T25" s="36">
        <f t="shared" si="12"/>
        <v>6</v>
      </c>
    </row>
    <row r="26" spans="1:20" x14ac:dyDescent="0.15">
      <c r="A26" s="4"/>
      <c r="B26" s="14"/>
      <c r="D26" s="4">
        <v>198</v>
      </c>
      <c r="E26" s="7">
        <f t="shared" si="3"/>
        <v>44063</v>
      </c>
      <c r="F26" s="4">
        <f>VLOOKUP(D26,{0,0;6,10;18,11;30,12;42,14;54,16;66,18;78,20},2)</f>
        <v>20</v>
      </c>
      <c r="G26" s="16">
        <f t="shared" ca="1" si="13"/>
        <v>20</v>
      </c>
      <c r="H26" s="4">
        <f t="shared" ca="1" si="4"/>
        <v>40</v>
      </c>
      <c r="I26" s="27">
        <f t="shared" si="5"/>
        <v>0</v>
      </c>
      <c r="J26" s="27">
        <f t="shared" si="6"/>
        <v>0</v>
      </c>
      <c r="K26" s="15">
        <f t="shared" si="7"/>
        <v>0</v>
      </c>
      <c r="L26" s="26">
        <f t="shared" ca="1" si="8"/>
        <v>40</v>
      </c>
      <c r="M26" s="16">
        <f t="shared" ca="1" si="9"/>
        <v>20</v>
      </c>
      <c r="N26" s="16">
        <f t="shared" ca="1" si="10"/>
        <v>20</v>
      </c>
      <c r="O26" s="20"/>
      <c r="P26" s="7">
        <f t="shared" si="0"/>
        <v>43922</v>
      </c>
      <c r="Q26" s="13">
        <f t="shared" si="1"/>
        <v>0</v>
      </c>
      <c r="R26" s="13">
        <f t="shared" si="2"/>
        <v>0</v>
      </c>
      <c r="S26" s="17">
        <f t="shared" si="11"/>
        <v>0</v>
      </c>
      <c r="T26" s="36">
        <f t="shared" si="12"/>
        <v>6</v>
      </c>
    </row>
    <row r="27" spans="1:20" x14ac:dyDescent="0.15">
      <c r="A27" s="4"/>
      <c r="B27" s="14"/>
      <c r="D27" s="4">
        <v>210</v>
      </c>
      <c r="E27" s="7">
        <f t="shared" si="3"/>
        <v>44428</v>
      </c>
      <c r="F27" s="4">
        <f>VLOOKUP(D27,{0,0;6,10;18,11;30,12;42,14;54,16;66,18;78,20},2)</f>
        <v>20</v>
      </c>
      <c r="G27" s="16">
        <f t="shared" ca="1" si="13"/>
        <v>20</v>
      </c>
      <c r="H27" s="4">
        <f t="shared" ca="1" si="4"/>
        <v>40</v>
      </c>
      <c r="I27" s="27">
        <f t="shared" si="5"/>
        <v>0</v>
      </c>
      <c r="J27" s="27">
        <f t="shared" si="6"/>
        <v>0</v>
      </c>
      <c r="K27" s="15">
        <f t="shared" si="7"/>
        <v>0</v>
      </c>
      <c r="L27" s="26">
        <f t="shared" ca="1" si="8"/>
        <v>40</v>
      </c>
      <c r="M27" s="16">
        <f t="shared" ca="1" si="9"/>
        <v>20</v>
      </c>
      <c r="N27" s="16">
        <f t="shared" ca="1" si="10"/>
        <v>20</v>
      </c>
      <c r="O27" s="20"/>
      <c r="P27" s="7">
        <f t="shared" si="0"/>
        <v>44287</v>
      </c>
      <c r="Q27" s="13">
        <f t="shared" si="1"/>
        <v>0</v>
      </c>
      <c r="R27" s="13">
        <f t="shared" si="2"/>
        <v>0</v>
      </c>
      <c r="S27" s="17">
        <f t="shared" si="11"/>
        <v>0</v>
      </c>
      <c r="T27" s="36">
        <f t="shared" si="12"/>
        <v>6</v>
      </c>
    </row>
    <row r="28" spans="1:20" x14ac:dyDescent="0.15">
      <c r="A28" s="4"/>
      <c r="B28" s="14"/>
      <c r="D28" s="4">
        <v>222</v>
      </c>
      <c r="E28" s="7">
        <f t="shared" si="3"/>
        <v>44793</v>
      </c>
      <c r="F28" s="4">
        <f>VLOOKUP(D28,{0,0;6,10;18,11;30,12;42,14;54,16;66,18;78,20},2)</f>
        <v>20</v>
      </c>
      <c r="G28" s="16">
        <f t="shared" ca="1" si="13"/>
        <v>20</v>
      </c>
      <c r="H28" s="4">
        <f t="shared" ca="1" si="4"/>
        <v>40</v>
      </c>
      <c r="I28" s="27">
        <f t="shared" si="5"/>
        <v>0</v>
      </c>
      <c r="J28" s="27">
        <f t="shared" si="6"/>
        <v>0</v>
      </c>
      <c r="K28" s="15">
        <f t="shared" si="7"/>
        <v>0</v>
      </c>
      <c r="L28" s="26">
        <f t="shared" ca="1" si="8"/>
        <v>40</v>
      </c>
      <c r="M28" s="16">
        <f t="shared" ca="1" si="9"/>
        <v>20</v>
      </c>
      <c r="N28" s="16">
        <f t="shared" ca="1" si="10"/>
        <v>20</v>
      </c>
      <c r="O28" s="20"/>
      <c r="P28" s="7">
        <f t="shared" si="0"/>
        <v>44652</v>
      </c>
      <c r="Q28" s="13">
        <f t="shared" si="1"/>
        <v>0</v>
      </c>
      <c r="R28" s="13">
        <f t="shared" si="2"/>
        <v>0</v>
      </c>
      <c r="S28" s="17">
        <f t="shared" si="11"/>
        <v>0</v>
      </c>
      <c r="T28" s="36">
        <f t="shared" si="12"/>
        <v>6</v>
      </c>
    </row>
    <row r="29" spans="1:20" x14ac:dyDescent="0.15">
      <c r="A29" s="4"/>
      <c r="B29" s="14"/>
      <c r="D29" s="4">
        <v>234</v>
      </c>
      <c r="E29" s="7">
        <f t="shared" si="3"/>
        <v>45158</v>
      </c>
      <c r="F29" s="4">
        <f>VLOOKUP(D29,{0,0;6,10;18,11;30,12;42,14;54,16;66,18;78,20},2)</f>
        <v>20</v>
      </c>
      <c r="G29" s="16">
        <f t="shared" ca="1" si="13"/>
        <v>20</v>
      </c>
      <c r="H29" s="4">
        <f t="shared" ca="1" si="4"/>
        <v>40</v>
      </c>
      <c r="I29" s="27">
        <f t="shared" si="5"/>
        <v>0</v>
      </c>
      <c r="J29" s="27">
        <f t="shared" si="6"/>
        <v>0</v>
      </c>
      <c r="K29" s="15">
        <f t="shared" si="7"/>
        <v>0</v>
      </c>
      <c r="L29" s="26">
        <f t="shared" ca="1" si="8"/>
        <v>40</v>
      </c>
      <c r="M29" s="16">
        <f t="shared" ca="1" si="9"/>
        <v>20</v>
      </c>
      <c r="N29" s="16">
        <f t="shared" ca="1" si="10"/>
        <v>20</v>
      </c>
      <c r="O29" s="20"/>
      <c r="P29" s="7">
        <f t="shared" si="0"/>
        <v>45017</v>
      </c>
      <c r="Q29" s="13">
        <f t="shared" si="1"/>
        <v>0</v>
      </c>
      <c r="R29" s="13">
        <f t="shared" si="2"/>
        <v>0</v>
      </c>
      <c r="S29" s="17">
        <f t="shared" si="11"/>
        <v>0</v>
      </c>
      <c r="T29" s="36">
        <f t="shared" si="12"/>
        <v>6</v>
      </c>
    </row>
    <row r="30" spans="1:20" x14ac:dyDescent="0.15">
      <c r="A30" s="4"/>
      <c r="B30" s="14"/>
      <c r="D30" s="4">
        <v>246</v>
      </c>
      <c r="E30" s="7">
        <f t="shared" si="3"/>
        <v>45524</v>
      </c>
      <c r="F30" s="4">
        <f>VLOOKUP(D30,{0,0;6,10;18,11;30,12;42,14;54,16;66,18;78,20},2)</f>
        <v>20</v>
      </c>
      <c r="G30" s="16">
        <f t="shared" ca="1" si="13"/>
        <v>20</v>
      </c>
      <c r="H30" s="4">
        <f t="shared" ca="1" si="4"/>
        <v>40</v>
      </c>
      <c r="I30" s="27">
        <f t="shared" si="5"/>
        <v>0</v>
      </c>
      <c r="J30" s="27">
        <f t="shared" si="6"/>
        <v>0</v>
      </c>
      <c r="K30" s="15">
        <f t="shared" si="7"/>
        <v>0</v>
      </c>
      <c r="L30" s="26">
        <f t="shared" ca="1" si="8"/>
        <v>40</v>
      </c>
      <c r="M30" s="16">
        <f t="shared" ca="1" si="9"/>
        <v>20</v>
      </c>
      <c r="N30" s="16">
        <f t="shared" ca="1" si="10"/>
        <v>20</v>
      </c>
      <c r="O30" s="20"/>
      <c r="P30" s="7">
        <f t="shared" si="0"/>
        <v>45383</v>
      </c>
      <c r="Q30" s="13">
        <f t="shared" si="1"/>
        <v>0</v>
      </c>
      <c r="R30" s="13">
        <f t="shared" si="2"/>
        <v>0</v>
      </c>
      <c r="S30" s="17">
        <f t="shared" si="11"/>
        <v>0</v>
      </c>
      <c r="T30" s="36">
        <f t="shared" si="12"/>
        <v>6</v>
      </c>
    </row>
    <row r="31" spans="1:20" x14ac:dyDescent="0.15">
      <c r="A31" s="4"/>
      <c r="B31" s="14"/>
    </row>
    <row r="32" spans="1:20" x14ac:dyDescent="0.15">
      <c r="A32" s="4"/>
      <c r="B32" s="14"/>
    </row>
    <row r="33" spans="1:7" x14ac:dyDescent="0.15">
      <c r="A33" s="4"/>
      <c r="B33" s="14"/>
    </row>
    <row r="34" spans="1:7" x14ac:dyDescent="0.15">
      <c r="A34" s="4"/>
      <c r="B34" s="4"/>
    </row>
    <row r="35" spans="1:7" x14ac:dyDescent="0.15">
      <c r="A35" s="4"/>
      <c r="B35" s="4"/>
      <c r="D35" s="10"/>
      <c r="E35" s="11"/>
    </row>
    <row r="36" spans="1:7" x14ac:dyDescent="0.15">
      <c r="A36" s="4"/>
      <c r="B36" s="4"/>
      <c r="F36" s="10"/>
      <c r="G36" s="11"/>
    </row>
    <row r="37" spans="1:7" x14ac:dyDescent="0.15">
      <c r="A37" s="4"/>
      <c r="B37" s="4"/>
    </row>
    <row r="38" spans="1:7" x14ac:dyDescent="0.15">
      <c r="A38" s="4"/>
      <c r="B38" s="4"/>
    </row>
  </sheetData>
  <mergeCells count="2">
    <mergeCell ref="A6:A7"/>
    <mergeCell ref="B6:B7"/>
  </mergeCells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100</vt:lpstr>
      <vt:lpstr>101</vt:lpstr>
      <vt:lpstr>Sheet3</vt:lpstr>
      <vt:lpstr>計算のベース</vt:lpstr>
      <vt:lpstr>101コピー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yone</dc:creator>
  <cp:lastModifiedBy>よねさん</cp:lastModifiedBy>
  <cp:revision>1</cp:revision>
  <dcterms:created xsi:type="dcterms:W3CDTF">2015-01-22T09:17:11Z</dcterms:created>
  <dcterms:modified xsi:type="dcterms:W3CDTF">2015-01-23T08:11:40Z</dcterms:modified>
</cp:coreProperties>
</file>